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120" yWindow="45" windowWidth="15135" windowHeight="7650"/>
  </bookViews>
  <sheets>
    <sheet name="page 1" sheetId="1" r:id="rId1"/>
  </sheets>
  <calcPr calcId="145621" concurrentCalc="0"/>
</workbook>
</file>

<file path=xl/calcChain.xml><?xml version="1.0" encoding="utf-8"?>
<calcChain xmlns="http://schemas.openxmlformats.org/spreadsheetml/2006/main">
  <c r="B27" i="1" l="1"/>
  <c r="B11" i="1"/>
  <c r="C27" i="1"/>
  <c r="B92" i="1"/>
  <c r="B26" i="1"/>
  <c r="B82" i="1"/>
  <c r="B10" i="1"/>
  <c r="C26" i="1"/>
  <c r="B91" i="1"/>
  <c r="B25" i="1"/>
  <c r="B81" i="1"/>
  <c r="B9" i="1"/>
  <c r="C25" i="1"/>
  <c r="B56" i="1"/>
  <c r="B76" i="1"/>
  <c r="B24" i="1"/>
  <c r="B50" i="1"/>
  <c r="B64" i="1"/>
  <c r="B8" i="1"/>
  <c r="C24" i="1"/>
  <c r="B46" i="1"/>
  <c r="B23" i="1"/>
  <c r="B40" i="1"/>
  <c r="B7" i="1"/>
  <c r="C23" i="1"/>
  <c r="B35" i="1"/>
  <c r="B73" i="1"/>
  <c r="B102" i="1"/>
  <c r="B22" i="1"/>
  <c r="B31" i="1"/>
  <c r="B39" i="1"/>
  <c r="B51" i="1"/>
  <c r="B61" i="1"/>
  <c r="B83" i="1"/>
  <c r="B98" i="1"/>
  <c r="B6" i="1"/>
  <c r="C22" i="1"/>
  <c r="B19" i="1"/>
  <c r="C19" i="1"/>
  <c r="B87" i="1"/>
  <c r="B18" i="1"/>
  <c r="C18" i="1"/>
  <c r="B86" i="1"/>
  <c r="B17" i="1"/>
  <c r="C17" i="1"/>
  <c r="B53" i="1"/>
  <c r="B70" i="1"/>
  <c r="B16" i="1"/>
  <c r="C16" i="1"/>
  <c r="B43" i="1"/>
  <c r="B15" i="1"/>
  <c r="C15" i="1"/>
  <c r="B33" i="1"/>
  <c r="B54" i="1"/>
  <c r="B67" i="1"/>
  <c r="B100" i="1"/>
  <c r="B14" i="1"/>
  <c r="C14" i="1"/>
  <c r="C102" i="1"/>
  <c r="C100" i="1"/>
  <c r="C93" i="1"/>
  <c r="C92" i="1"/>
  <c r="C91" i="1"/>
  <c r="C88" i="1"/>
  <c r="C87" i="1"/>
  <c r="C86" i="1"/>
  <c r="C77" i="1"/>
  <c r="C76" i="1"/>
  <c r="C75" i="1"/>
  <c r="C74" i="1"/>
  <c r="C73" i="1"/>
  <c r="C71" i="1"/>
  <c r="C70" i="1"/>
  <c r="C69" i="1"/>
  <c r="C68" i="1"/>
  <c r="C67" i="1"/>
  <c r="C57" i="1"/>
  <c r="C56" i="1"/>
  <c r="C54" i="1"/>
  <c r="C53" i="1"/>
  <c r="C46" i="1"/>
  <c r="C45" i="1"/>
  <c r="C43" i="1"/>
  <c r="C42" i="1"/>
  <c r="C35" i="1"/>
  <c r="C33" i="1"/>
  <c r="B99" i="1"/>
  <c r="C21" i="1"/>
  <c r="C13" i="1"/>
  <c r="B101" i="1"/>
  <c r="B97" i="1"/>
  <c r="C101" i="1"/>
  <c r="C99" i="1"/>
  <c r="B90" i="1"/>
  <c r="B85" i="1"/>
  <c r="B80" i="1"/>
  <c r="C90" i="1"/>
  <c r="C85" i="1"/>
  <c r="B72" i="1"/>
  <c r="B66" i="1"/>
  <c r="B60" i="1"/>
  <c r="C72" i="1"/>
  <c r="C66" i="1"/>
  <c r="B55" i="1"/>
  <c r="B52" i="1"/>
  <c r="B49" i="1"/>
  <c r="C55" i="1"/>
  <c r="C52" i="1"/>
  <c r="B44" i="1"/>
  <c r="B38" i="1"/>
  <c r="C44" i="1"/>
  <c r="B41" i="1"/>
  <c r="C41" i="1"/>
  <c r="B34" i="1"/>
  <c r="B30" i="1"/>
  <c r="C34" i="1"/>
  <c r="B32" i="1"/>
  <c r="C32" i="1"/>
</calcChain>
</file>

<file path=xl/sharedStrings.xml><?xml version="1.0" encoding="utf-8"?>
<sst xmlns="http://schemas.openxmlformats.org/spreadsheetml/2006/main" count="92" uniqueCount="35">
  <si>
    <t>A.1. Resultado: Fortalecimiento de las capacidades nacionales de diálogo intercultural</t>
  </si>
  <si>
    <t>B.3. Resultado:   Promovido y difundido en la sociedad nacional el valor de la diversidad cultural</t>
  </si>
  <si>
    <t>B.4. Resultado:  Incorporado el criterio de pertinencia en el diseño, implementación y evaluación de políticas públicas en el nivel nacional y local.</t>
  </si>
  <si>
    <t>C.5. Resultado:  Fortalecidas las capacidades de desarrollo y prevención de conflictos en la Región de la Araucanía y en la comuna de Ercilla</t>
  </si>
  <si>
    <t xml:space="preserve">PRESUPUESTO TOTAL PARA A.2.:                                                                                           </t>
  </si>
  <si>
    <t xml:space="preserve">PRESUPUESTO TOTAL PARA A.1.:                                                                                              </t>
  </si>
  <si>
    <t xml:space="preserve">EJECUTADO AL 31.12.2011 PARA A.1.:         </t>
  </si>
  <si>
    <t xml:space="preserve">COMPROMETIDO AL 31.12.2011 PARA A.1.: </t>
  </si>
  <si>
    <t xml:space="preserve">EJECUTADO AL 31.12.2011 PARA A.2.:         </t>
  </si>
  <si>
    <t xml:space="preserve">COMPROMETIDO AL 31.12.2011 PARA A.2.: </t>
  </si>
  <si>
    <t xml:space="preserve">PRESUPUESTO TOTAL PARA B.3.:                                                                                           </t>
  </si>
  <si>
    <t xml:space="preserve">EJECUTADO AL 31.12.2011 PARA B.3.:         </t>
  </si>
  <si>
    <t xml:space="preserve">COMPROMETIDO AL 31.12.2011 PARA B.3.: </t>
  </si>
  <si>
    <t xml:space="preserve">PRESUPUESTO TOTAL PARA B.4.:                                                                                           </t>
  </si>
  <si>
    <t xml:space="preserve">EJECUTADO AL 31.12.2011 PARA B.4.:         </t>
  </si>
  <si>
    <t xml:space="preserve">COMPROMETIDO AL 31.12.2011 PARA B.4.: </t>
  </si>
  <si>
    <t xml:space="preserve">PRESUPUESTO TOTAL PARA C.5.:                                                                                           </t>
  </si>
  <si>
    <t xml:space="preserve">EJECUTADO AL 31.12.2011 PARA C.5.:         </t>
  </si>
  <si>
    <t xml:space="preserve">COMPROMETIDO AL 31.12.2011 PARA C.5.: </t>
  </si>
  <si>
    <t>Unidad de coordinación</t>
  </si>
  <si>
    <t xml:space="preserve">PRESUPUESTO TOTAL PARA UC:                                                                                           </t>
  </si>
  <si>
    <t xml:space="preserve">EJECUTADO AL 31.12.2011 PARA UC:         </t>
  </si>
  <si>
    <t xml:space="preserve">COMPROMETIDO AL 31.12.2011 PARA UC: </t>
  </si>
  <si>
    <t xml:space="preserve">TOTAL </t>
  </si>
  <si>
    <t xml:space="preserve">PRESUPUESTO TOTAL:                                                                                           </t>
  </si>
  <si>
    <t xml:space="preserve">EJECUTADO TOTAL AL 31.12.2011:         </t>
  </si>
  <si>
    <t xml:space="preserve">COMPROMETIDO TOTAL AL 31.12.2011: </t>
  </si>
  <si>
    <t>Agencia Responsable: PNUD</t>
  </si>
  <si>
    <t>Agencia Responsable: OIT</t>
  </si>
  <si>
    <t>Agencia Responsable: UNESCO</t>
  </si>
  <si>
    <t>Agencia Responsable: UNICEF</t>
  </si>
  <si>
    <t>Agencia Responsable: FAO</t>
  </si>
  <si>
    <t>Agencia Responsable: OPS</t>
  </si>
  <si>
    <t>A.2. Resultado:  Difundidos y promovidos los avances en materia de derechos de los Pueblos Indígenas y fortalecidas las capacidades nacionales de implementación del convenio 169 de la OIT</t>
  </si>
  <si>
    <t>ANEXO K: Información financiera detallada al 31.12.2011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</si>
</sst>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1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2" fillId="3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left" vertical="top" wrapText="1"/>
    </xf>
    <xf numFmtId="9" fontId="4" fillId="4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9" fontId="4" fillId="0" borderId="1" xfId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6" xfId="0" applyBorder="1"/>
    <xf numFmtId="3" fontId="4" fillId="0" borderId="1" xfId="0" applyNumberFormat="1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9" fontId="5" fillId="0" borderId="1" xfId="1" applyFont="1" applyFill="1" applyBorder="1" applyAlignment="1">
      <alignment horizontal="left" vertical="top" wrapText="1"/>
    </xf>
    <xf numFmtId="0" fontId="0" fillId="0" borderId="5" xfId="0" applyFill="1" applyBorder="1"/>
    <xf numFmtId="0" fontId="0" fillId="0" borderId="1" xfId="0" applyFill="1" applyBorder="1"/>
    <xf numFmtId="3" fontId="0" fillId="0" borderId="1" xfId="0" applyNumberFormat="1" applyFill="1" applyBorder="1"/>
    <xf numFmtId="9" fontId="5" fillId="0" borderId="1" xfId="1" applyFont="1" applyFill="1" applyBorder="1" applyAlignment="1">
      <alignment horizontal="right" vertical="top" wrapText="1"/>
    </xf>
    <xf numFmtId="9" fontId="4" fillId="0" borderId="1" xfId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3" fontId="4" fillId="0" borderId="8" xfId="0" applyNumberFormat="1" applyFont="1" applyFill="1" applyBorder="1" applyAlignment="1">
      <alignment horizontal="left" vertical="top" wrapText="1"/>
    </xf>
    <xf numFmtId="9" fontId="4" fillId="0" borderId="8" xfId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0" fillId="0" borderId="18" xfId="0" applyFill="1" applyBorder="1"/>
    <xf numFmtId="0" fontId="2" fillId="3" borderId="21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0" fillId="0" borderId="4" xfId="0" applyBorder="1"/>
    <xf numFmtId="0" fontId="0" fillId="0" borderId="9" xfId="0" applyBorder="1"/>
    <xf numFmtId="0" fontId="0" fillId="0" borderId="13" xfId="0" applyBorder="1"/>
    <xf numFmtId="3" fontId="0" fillId="0" borderId="0" xfId="0" applyNumberFormat="1"/>
    <xf numFmtId="0" fontId="6" fillId="0" borderId="0" xfId="0" applyFont="1"/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3" fontId="5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zoomScaleNormal="100" workbookViewId="0">
      <selection activeCell="B2" sqref="B2"/>
    </sheetView>
  </sheetViews>
  <sheetFormatPr baseColWidth="10" defaultColWidth="9.140625" defaultRowHeight="15" x14ac:dyDescent="0.25"/>
  <cols>
    <col min="1" max="1" width="51.85546875" customWidth="1"/>
    <col min="2" max="2" width="12.5703125" customWidth="1"/>
    <col min="3" max="3" width="7.42578125" customWidth="1"/>
    <col min="4" max="6" width="0" hidden="1" customWidth="1"/>
    <col min="7" max="7" width="0.140625" customWidth="1"/>
    <col min="8" max="8" width="9.140625" customWidth="1"/>
    <col min="9" max="9" width="9.5703125" bestFit="1" customWidth="1"/>
    <col min="10" max="10" width="14.42578125" customWidth="1"/>
    <col min="12" max="12" width="20.28515625" customWidth="1"/>
    <col min="13" max="16" width="9.140625" customWidth="1"/>
  </cols>
  <sheetData>
    <row r="1" spans="1:9" ht="16.5" x14ac:dyDescent="0.3">
      <c r="A1" s="46" t="s">
        <v>34</v>
      </c>
    </row>
    <row r="3" spans="1:9" ht="15.75" thickBot="1" x14ac:dyDescent="0.3"/>
    <row r="4" spans="1:9" ht="17.25" customHeight="1" thickBot="1" x14ac:dyDescent="0.3">
      <c r="A4" s="57" t="s">
        <v>23</v>
      </c>
      <c r="B4" s="58"/>
      <c r="C4" s="58"/>
      <c r="D4" s="58"/>
      <c r="E4" s="58"/>
      <c r="F4" s="59"/>
      <c r="G4" s="42"/>
    </row>
    <row r="5" spans="1:9" ht="15.75" x14ac:dyDescent="0.25">
      <c r="A5" s="20" t="s">
        <v>24</v>
      </c>
      <c r="B5" s="60">
        <v>2863636</v>
      </c>
      <c r="C5" s="60"/>
      <c r="D5" s="14"/>
      <c r="E5" s="14"/>
      <c r="F5" s="34"/>
      <c r="G5" s="18"/>
    </row>
    <row r="6" spans="1:9" x14ac:dyDescent="0.25">
      <c r="A6" s="17" t="s">
        <v>27</v>
      </c>
      <c r="B6" s="19">
        <f>B31+B39+B51+B61+B83+B98-26998</f>
        <v>1661214</v>
      </c>
      <c r="C6" s="15"/>
      <c r="D6" s="14"/>
      <c r="E6" s="14"/>
      <c r="F6" s="34"/>
      <c r="G6" s="18"/>
    </row>
    <row r="7" spans="1:9" x14ac:dyDescent="0.25">
      <c r="A7" s="17" t="s">
        <v>28</v>
      </c>
      <c r="B7" s="19">
        <f>B40</f>
        <v>286307.84999999998</v>
      </c>
      <c r="C7" s="15"/>
      <c r="D7" s="14"/>
      <c r="E7" s="14"/>
      <c r="F7" s="34"/>
      <c r="G7" s="18"/>
    </row>
    <row r="8" spans="1:9" x14ac:dyDescent="0.25">
      <c r="A8" s="17" t="s">
        <v>29</v>
      </c>
      <c r="B8" s="19">
        <f>B50+B64</f>
        <v>350000</v>
      </c>
      <c r="C8" s="15"/>
      <c r="D8" s="14"/>
      <c r="E8" s="14"/>
      <c r="F8" s="34"/>
      <c r="G8" s="18"/>
    </row>
    <row r="9" spans="1:9" x14ac:dyDescent="0.25">
      <c r="A9" s="17" t="s">
        <v>30</v>
      </c>
      <c r="B9" s="19">
        <f>B62+B81</f>
        <v>190000</v>
      </c>
      <c r="C9" s="15"/>
      <c r="D9" s="14"/>
      <c r="E9" s="14"/>
      <c r="F9" s="34"/>
      <c r="G9" s="18"/>
    </row>
    <row r="10" spans="1:9" x14ac:dyDescent="0.25">
      <c r="A10" s="17" t="s">
        <v>31</v>
      </c>
      <c r="B10" s="19">
        <f>B63+B82</f>
        <v>316114</v>
      </c>
      <c r="C10" s="15"/>
      <c r="D10" s="14"/>
      <c r="E10" s="14"/>
      <c r="F10" s="34"/>
      <c r="G10" s="18"/>
    </row>
    <row r="11" spans="1:9" x14ac:dyDescent="0.25">
      <c r="A11" s="17" t="s">
        <v>32</v>
      </c>
      <c r="B11" s="19">
        <f>B65</f>
        <v>60000</v>
      </c>
      <c r="C11" s="15"/>
      <c r="D11" s="14"/>
      <c r="E11" s="14"/>
      <c r="F11" s="34"/>
      <c r="G11" s="18"/>
    </row>
    <row r="12" spans="1:9" x14ac:dyDescent="0.25">
      <c r="A12" s="17"/>
      <c r="B12" s="15"/>
      <c r="C12" s="15"/>
      <c r="D12" s="14"/>
      <c r="E12" s="14"/>
      <c r="F12" s="34"/>
      <c r="G12" s="18"/>
    </row>
    <row r="13" spans="1:9" ht="15.75" x14ac:dyDescent="0.25">
      <c r="A13" s="20" t="s">
        <v>25</v>
      </c>
      <c r="B13" s="21">
        <v>1867757</v>
      </c>
      <c r="C13" s="26">
        <f>B13/B5</f>
        <v>0.65223268599780138</v>
      </c>
      <c r="D13" s="14"/>
      <c r="E13" s="14"/>
      <c r="F13" s="34"/>
      <c r="G13" s="18"/>
      <c r="I13" s="45"/>
    </row>
    <row r="14" spans="1:9" x14ac:dyDescent="0.25">
      <c r="A14" s="17" t="s">
        <v>27</v>
      </c>
      <c r="B14" s="19">
        <f>B33+B54+B67+B88+B100</f>
        <v>817957.84000000008</v>
      </c>
      <c r="C14" s="27">
        <f t="shared" ref="C14:C19" si="0">B14/B6</f>
        <v>0.49238559270509402</v>
      </c>
      <c r="D14" s="14"/>
      <c r="E14" s="14"/>
      <c r="F14" s="34"/>
      <c r="G14" s="18"/>
    </row>
    <row r="15" spans="1:9" x14ac:dyDescent="0.25">
      <c r="A15" s="17" t="s">
        <v>28</v>
      </c>
      <c r="B15" s="19">
        <f>B43</f>
        <v>214689.24</v>
      </c>
      <c r="C15" s="27">
        <f t="shared" si="0"/>
        <v>0.74985453594793161</v>
      </c>
      <c r="D15" s="14"/>
      <c r="E15" s="14"/>
      <c r="F15" s="34"/>
      <c r="G15" s="18"/>
    </row>
    <row r="16" spans="1:9" x14ac:dyDescent="0.25">
      <c r="A16" s="17" t="s">
        <v>29</v>
      </c>
      <c r="B16" s="19">
        <f>B53+B70</f>
        <v>326175.25</v>
      </c>
      <c r="C16" s="27">
        <f t="shared" si="0"/>
        <v>0.93192928571428568</v>
      </c>
      <c r="D16" s="14"/>
      <c r="E16" s="14"/>
      <c r="F16" s="34"/>
      <c r="G16" s="18"/>
    </row>
    <row r="17" spans="1:17" x14ac:dyDescent="0.25">
      <c r="A17" s="17" t="s">
        <v>30</v>
      </c>
      <c r="B17" s="19">
        <f>B68+B86</f>
        <v>186722.28999999998</v>
      </c>
      <c r="C17" s="27">
        <f t="shared" si="0"/>
        <v>0.98274889473684202</v>
      </c>
      <c r="D17" s="14"/>
      <c r="E17" s="14"/>
      <c r="F17" s="34"/>
      <c r="G17" s="18"/>
    </row>
    <row r="18" spans="1:17" x14ac:dyDescent="0.25">
      <c r="A18" s="17" t="s">
        <v>31</v>
      </c>
      <c r="B18" s="19">
        <f>B69+B87</f>
        <v>262813.78000000003</v>
      </c>
      <c r="C18" s="27">
        <f t="shared" si="0"/>
        <v>0.83138924565188521</v>
      </c>
      <c r="D18" s="14"/>
      <c r="E18" s="14"/>
      <c r="F18" s="34"/>
      <c r="G18" s="18"/>
    </row>
    <row r="19" spans="1:17" x14ac:dyDescent="0.25">
      <c r="A19" s="17" t="s">
        <v>32</v>
      </c>
      <c r="B19" s="19">
        <f>B71+2</f>
        <v>59398.62</v>
      </c>
      <c r="C19" s="27">
        <f t="shared" si="0"/>
        <v>0.989977</v>
      </c>
      <c r="D19" s="14"/>
      <c r="E19" s="14"/>
      <c r="F19" s="34"/>
      <c r="G19" s="18"/>
    </row>
    <row r="20" spans="1:17" x14ac:dyDescent="0.25">
      <c r="A20" s="17"/>
      <c r="B20" s="15"/>
      <c r="C20" s="27"/>
      <c r="D20" s="14"/>
      <c r="E20" s="14"/>
      <c r="F20" s="34"/>
      <c r="G20" s="18"/>
    </row>
    <row r="21" spans="1:17" ht="16.5" thickBot="1" x14ac:dyDescent="0.3">
      <c r="A21" s="20" t="s">
        <v>26</v>
      </c>
      <c r="B21" s="21">
        <v>2122862</v>
      </c>
      <c r="C21" s="26">
        <f>B21/B5</f>
        <v>0.74131698302437876</v>
      </c>
      <c r="D21" s="14"/>
      <c r="E21" s="14"/>
      <c r="F21" s="35"/>
      <c r="G21" s="18"/>
      <c r="I21" s="45"/>
    </row>
    <row r="22" spans="1:17" x14ac:dyDescent="0.25">
      <c r="A22" s="17" t="s">
        <v>27</v>
      </c>
      <c r="B22" s="19">
        <f>B35+B57+B73+B93+B102-251</f>
        <v>993816.7</v>
      </c>
      <c r="C22" s="27">
        <f t="shared" ref="C22:C27" si="1">B22/B6</f>
        <v>0.59824724568899612</v>
      </c>
      <c r="D22" s="14"/>
      <c r="E22" s="14"/>
      <c r="F22" s="36"/>
      <c r="G22" s="18"/>
    </row>
    <row r="23" spans="1:17" x14ac:dyDescent="0.25">
      <c r="A23" s="17" t="s">
        <v>28</v>
      </c>
      <c r="B23" s="19">
        <f>B46</f>
        <v>214784.53</v>
      </c>
      <c r="C23" s="27">
        <f t="shared" si="1"/>
        <v>0.75018735951529103</v>
      </c>
      <c r="D23" s="14"/>
      <c r="E23" s="14"/>
      <c r="F23" s="36"/>
      <c r="G23" s="18"/>
    </row>
    <row r="24" spans="1:17" x14ac:dyDescent="0.25">
      <c r="A24" s="17" t="s">
        <v>29</v>
      </c>
      <c r="B24" s="19">
        <f>B56+B76</f>
        <v>350000</v>
      </c>
      <c r="C24" s="27">
        <f t="shared" si="1"/>
        <v>1</v>
      </c>
      <c r="D24" s="14"/>
      <c r="E24" s="14"/>
      <c r="F24" s="36"/>
      <c r="G24" s="18"/>
    </row>
    <row r="25" spans="1:17" x14ac:dyDescent="0.25">
      <c r="A25" s="17" t="s">
        <v>30</v>
      </c>
      <c r="B25" s="19">
        <f>B74+B91</f>
        <v>189417.15</v>
      </c>
      <c r="C25" s="27">
        <f t="shared" si="1"/>
        <v>0.99693236842105259</v>
      </c>
      <c r="D25" s="14"/>
      <c r="E25" s="14"/>
      <c r="F25" s="36"/>
      <c r="G25" s="18"/>
    </row>
    <row r="26" spans="1:17" x14ac:dyDescent="0.25">
      <c r="A26" s="17" t="s">
        <v>31</v>
      </c>
      <c r="B26" s="19">
        <f>B75+B92</f>
        <v>315077.73</v>
      </c>
      <c r="C26" s="27">
        <f t="shared" si="1"/>
        <v>0.99672184718171286</v>
      </c>
      <c r="D26" s="14"/>
      <c r="E26" s="14"/>
      <c r="F26" s="36"/>
      <c r="G26" s="18"/>
    </row>
    <row r="27" spans="1:17" x14ac:dyDescent="0.25">
      <c r="A27" s="17" t="s">
        <v>32</v>
      </c>
      <c r="B27" s="19">
        <f>B77</f>
        <v>59765.62</v>
      </c>
      <c r="C27" s="27">
        <f t="shared" si="1"/>
        <v>0.99609366666666666</v>
      </c>
      <c r="D27" s="14"/>
      <c r="E27" s="14"/>
      <c r="F27" s="36"/>
      <c r="G27" s="18"/>
    </row>
    <row r="28" spans="1:17" ht="15.75" thickBot="1" x14ac:dyDescent="0.3">
      <c r="A28" s="23"/>
      <c r="B28" s="25"/>
      <c r="C28" s="24"/>
      <c r="D28" s="24"/>
      <c r="E28" s="24"/>
      <c r="F28" s="37"/>
      <c r="G28" s="18"/>
    </row>
    <row r="29" spans="1:17" ht="36" customHeight="1" thickBot="1" x14ac:dyDescent="0.3">
      <c r="A29" s="47" t="s">
        <v>0</v>
      </c>
      <c r="B29" s="48"/>
      <c r="C29" s="48"/>
      <c r="D29" s="48"/>
      <c r="E29" s="48"/>
      <c r="F29" s="62"/>
      <c r="G29" s="18"/>
    </row>
    <row r="30" spans="1:17" ht="18" customHeight="1" x14ac:dyDescent="0.25">
      <c r="A30" s="28" t="s">
        <v>5</v>
      </c>
      <c r="B30" s="53">
        <f>222750+180000+50987+100000+82511+70575</f>
        <v>706823</v>
      </c>
      <c r="C30" s="53"/>
      <c r="D30" s="2"/>
      <c r="E30" s="2"/>
      <c r="F30" s="38"/>
      <c r="G30" s="18"/>
    </row>
    <row r="31" spans="1:17" ht="24.75" customHeight="1" x14ac:dyDescent="0.25">
      <c r="A31" s="17" t="s">
        <v>27</v>
      </c>
      <c r="B31" s="61">
        <f>222750+180000+50987+100000+82511+70575</f>
        <v>706823</v>
      </c>
      <c r="C31" s="61"/>
      <c r="D31" s="3"/>
      <c r="E31" s="3"/>
      <c r="F31" s="39"/>
      <c r="G31" s="18"/>
    </row>
    <row r="32" spans="1:17" ht="17.25" customHeight="1" x14ac:dyDescent="0.25">
      <c r="A32" s="20" t="s">
        <v>6</v>
      </c>
      <c r="B32" s="21">
        <f>161821.86+47162.28+4545.24+82511+52706.37</f>
        <v>348746.75</v>
      </c>
      <c r="C32" s="22">
        <f>B32/B30</f>
        <v>0.49340039868538516</v>
      </c>
      <c r="D32" s="3"/>
      <c r="E32" s="3"/>
      <c r="F32" s="39"/>
      <c r="G32" s="18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7" customHeight="1" x14ac:dyDescent="0.25">
      <c r="A33" s="17" t="s">
        <v>27</v>
      </c>
      <c r="B33" s="15">
        <f>161821.86+47162.28+4545.24+82511+52706.37</f>
        <v>348746.75</v>
      </c>
      <c r="C33" s="16">
        <f>B33/B31</f>
        <v>0.49340039868538516</v>
      </c>
      <c r="D33" s="3"/>
      <c r="E33" s="3"/>
      <c r="F33" s="39"/>
      <c r="G33" s="18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7.25" customHeight="1" x14ac:dyDescent="0.25">
      <c r="A34" s="20" t="s">
        <v>7</v>
      </c>
      <c r="B34" s="21">
        <f>212476.46+112102.56+4545.24+82511+74608.35</f>
        <v>486243.61</v>
      </c>
      <c r="C34" s="22">
        <f>B34/B30</f>
        <v>0.68792839225661873</v>
      </c>
      <c r="D34" s="3"/>
      <c r="E34" s="3"/>
      <c r="F34" s="39"/>
      <c r="G34" s="18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1.75" customHeight="1" x14ac:dyDescent="0.25">
      <c r="A35" s="17" t="s">
        <v>27</v>
      </c>
      <c r="B35" s="15">
        <f>212476.46+112102.56+4545.24+82511+74608.35</f>
        <v>486243.61</v>
      </c>
      <c r="C35" s="16">
        <f>B35/B31</f>
        <v>0.68792839225661873</v>
      </c>
      <c r="D35" s="3"/>
      <c r="E35" s="3"/>
      <c r="F35" s="39"/>
      <c r="G35" s="18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8.75" customHeight="1" x14ac:dyDescent="0.25">
      <c r="A36" s="17"/>
      <c r="B36" s="15"/>
      <c r="C36" s="16"/>
      <c r="D36" s="3"/>
      <c r="E36" s="3"/>
      <c r="F36" s="39"/>
      <c r="G36" s="18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41.85" customHeight="1" thickBot="1" x14ac:dyDescent="0.3">
      <c r="A37" s="50" t="s">
        <v>33</v>
      </c>
      <c r="B37" s="51"/>
      <c r="C37" s="51"/>
      <c r="D37" s="51"/>
      <c r="E37" s="51"/>
      <c r="F37" s="52"/>
      <c r="G37" s="18"/>
    </row>
    <row r="38" spans="1:17" ht="18" customHeight="1" x14ac:dyDescent="0.25">
      <c r="A38" s="28" t="s">
        <v>4</v>
      </c>
      <c r="B38" s="53">
        <f>77793+20000+186307.85+100000</f>
        <v>384100.85</v>
      </c>
      <c r="C38" s="53"/>
      <c r="D38" s="29"/>
      <c r="E38" s="29"/>
      <c r="F38" s="40"/>
      <c r="G38" s="18"/>
    </row>
    <row r="39" spans="1:17" ht="18.75" customHeight="1" x14ac:dyDescent="0.25">
      <c r="A39" s="17" t="s">
        <v>27</v>
      </c>
      <c r="B39" s="15">
        <f>77793+20000</f>
        <v>97793</v>
      </c>
      <c r="C39" s="15"/>
      <c r="D39" s="14"/>
      <c r="E39" s="14"/>
      <c r="F39" s="36"/>
      <c r="G39" s="18"/>
    </row>
    <row r="40" spans="1:17" ht="27.75" customHeight="1" x14ac:dyDescent="0.25">
      <c r="A40" s="17" t="s">
        <v>28</v>
      </c>
      <c r="B40" s="15">
        <f>186307.85+100000</f>
        <v>286307.84999999998</v>
      </c>
      <c r="C40" s="15"/>
      <c r="D40" s="14"/>
      <c r="E40" s="14"/>
      <c r="F40" s="36"/>
      <c r="G40" s="18"/>
    </row>
    <row r="41" spans="1:17" ht="15" customHeight="1" x14ac:dyDescent="0.25">
      <c r="A41" s="20" t="s">
        <v>8</v>
      </c>
      <c r="B41" s="21">
        <f>114656.7+100032.54</f>
        <v>214689.24</v>
      </c>
      <c r="C41" s="22">
        <f>B41/B38</f>
        <v>0.55893976803227596</v>
      </c>
      <c r="D41" s="14"/>
      <c r="E41" s="14"/>
      <c r="F41" s="36"/>
      <c r="G41" s="18"/>
    </row>
    <row r="42" spans="1:17" ht="16.5" customHeight="1" x14ac:dyDescent="0.25">
      <c r="A42" s="17" t="s">
        <v>27</v>
      </c>
      <c r="B42" s="15">
        <v>0</v>
      </c>
      <c r="C42" s="16">
        <f>B42/B39</f>
        <v>0</v>
      </c>
      <c r="D42" s="14"/>
      <c r="E42" s="14"/>
      <c r="F42" s="36"/>
      <c r="G42" s="18"/>
    </row>
    <row r="43" spans="1:17" ht="26.25" customHeight="1" x14ac:dyDescent="0.25">
      <c r="A43" s="17" t="s">
        <v>28</v>
      </c>
      <c r="B43" s="15">
        <f>114656.7+100032.54</f>
        <v>214689.24</v>
      </c>
      <c r="C43" s="16">
        <f>B43/B40</f>
        <v>0.74985453594793161</v>
      </c>
      <c r="D43" s="14"/>
      <c r="E43" s="14"/>
      <c r="F43" s="36"/>
      <c r="G43" s="18"/>
    </row>
    <row r="44" spans="1:17" ht="17.25" customHeight="1" x14ac:dyDescent="0.25">
      <c r="A44" s="20" t="s">
        <v>9</v>
      </c>
      <c r="B44" s="21">
        <f>114751.99+100032.54</f>
        <v>214784.53</v>
      </c>
      <c r="C44" s="22">
        <f>B44/B38</f>
        <v>0.55918785391909442</v>
      </c>
      <c r="D44" s="14"/>
      <c r="E44" s="14"/>
      <c r="F44" s="36"/>
      <c r="G44" s="18"/>
    </row>
    <row r="45" spans="1:17" ht="18.75" customHeight="1" x14ac:dyDescent="0.25">
      <c r="A45" s="17" t="s">
        <v>27</v>
      </c>
      <c r="B45" s="15">
        <v>0</v>
      </c>
      <c r="C45" s="16">
        <f>B45/B39</f>
        <v>0</v>
      </c>
      <c r="D45" s="14"/>
      <c r="E45" s="14"/>
      <c r="F45" s="36"/>
      <c r="G45" s="18"/>
    </row>
    <row r="46" spans="1:17" ht="25.5" customHeight="1" thickBot="1" x14ac:dyDescent="0.3">
      <c r="A46" s="17" t="s">
        <v>28</v>
      </c>
      <c r="B46" s="15">
        <f>114751.99+100032.54</f>
        <v>214784.53</v>
      </c>
      <c r="C46" s="16">
        <f>B46/B40</f>
        <v>0.75018735951529103</v>
      </c>
      <c r="D46" s="33"/>
      <c r="E46" s="33"/>
      <c r="F46" s="41"/>
      <c r="G46" s="18"/>
    </row>
    <row r="47" spans="1:17" ht="18" customHeight="1" thickBot="1" x14ac:dyDescent="0.3">
      <c r="A47" s="14"/>
      <c r="B47" s="15"/>
      <c r="C47" s="16"/>
      <c r="D47" s="14"/>
      <c r="E47" s="14"/>
      <c r="F47" s="36"/>
      <c r="G47" s="18"/>
    </row>
    <row r="48" spans="1:17" ht="26.25" customHeight="1" thickBot="1" x14ac:dyDescent="0.3">
      <c r="A48" s="47" t="s">
        <v>1</v>
      </c>
      <c r="B48" s="48"/>
      <c r="C48" s="48"/>
      <c r="D48" s="48"/>
      <c r="E48" s="48"/>
      <c r="F48" s="49"/>
      <c r="G48" s="18"/>
    </row>
    <row r="49" spans="1:7" ht="18" customHeight="1" x14ac:dyDescent="0.25">
      <c r="A49" s="28" t="s">
        <v>10</v>
      </c>
      <c r="B49" s="53">
        <f>34000+156000+17000+30000</f>
        <v>237000</v>
      </c>
      <c r="C49" s="53"/>
      <c r="D49" s="29"/>
      <c r="E49" s="29"/>
      <c r="F49" s="40"/>
      <c r="G49" s="18"/>
    </row>
    <row r="50" spans="1:7" ht="18" customHeight="1" x14ac:dyDescent="0.25">
      <c r="A50" s="17" t="s">
        <v>29</v>
      </c>
      <c r="B50" s="15">
        <f>34000+156000+30000</f>
        <v>220000</v>
      </c>
      <c r="C50" s="15"/>
      <c r="D50" s="14"/>
      <c r="E50" s="14"/>
      <c r="F50" s="36"/>
      <c r="G50" s="18"/>
    </row>
    <row r="51" spans="1:7" ht="26.25" customHeight="1" x14ac:dyDescent="0.25">
      <c r="A51" s="17" t="s">
        <v>27</v>
      </c>
      <c r="B51" s="15">
        <f>17000</f>
        <v>17000</v>
      </c>
      <c r="C51" s="15"/>
      <c r="D51" s="14"/>
      <c r="E51" s="14"/>
      <c r="F51" s="36"/>
      <c r="G51" s="18"/>
    </row>
    <row r="52" spans="1:7" ht="16.5" customHeight="1" x14ac:dyDescent="0.25">
      <c r="A52" s="20" t="s">
        <v>11</v>
      </c>
      <c r="B52" s="21">
        <f>34000+155434.5+12591+30000</f>
        <v>232025.5</v>
      </c>
      <c r="C52" s="22">
        <f>B52/B49</f>
        <v>0.97901054852320679</v>
      </c>
      <c r="D52" s="14"/>
      <c r="E52" s="14"/>
      <c r="F52" s="36"/>
      <c r="G52" s="18"/>
    </row>
    <row r="53" spans="1:7" ht="16.5" customHeight="1" x14ac:dyDescent="0.25">
      <c r="A53" s="17" t="s">
        <v>29</v>
      </c>
      <c r="B53" s="15">
        <f>34000+155434.5+30000</f>
        <v>219434.5</v>
      </c>
      <c r="C53" s="16">
        <f>B53/B50</f>
        <v>0.99742954545454543</v>
      </c>
      <c r="D53" s="14"/>
      <c r="E53" s="14"/>
      <c r="F53" s="36"/>
      <c r="G53" s="18"/>
    </row>
    <row r="54" spans="1:7" ht="26.25" customHeight="1" x14ac:dyDescent="0.25">
      <c r="A54" s="17" t="s">
        <v>27</v>
      </c>
      <c r="B54" s="15">
        <f>12591</f>
        <v>12591</v>
      </c>
      <c r="C54" s="16">
        <f>B54/B51</f>
        <v>0.74064705882352944</v>
      </c>
      <c r="D54" s="14"/>
      <c r="E54" s="14"/>
      <c r="F54" s="36"/>
      <c r="G54" s="18"/>
    </row>
    <row r="55" spans="1:7" ht="17.25" customHeight="1" x14ac:dyDescent="0.25">
      <c r="A55" s="20" t="s">
        <v>12</v>
      </c>
      <c r="B55" s="21">
        <f>34000+156000+16090.8+30000</f>
        <v>236090.8</v>
      </c>
      <c r="C55" s="22">
        <f>B55/B49</f>
        <v>0.99616371308016871</v>
      </c>
      <c r="D55" s="14"/>
      <c r="E55" s="14"/>
      <c r="F55" s="36"/>
      <c r="G55" s="18"/>
    </row>
    <row r="56" spans="1:7" ht="17.25" customHeight="1" x14ac:dyDescent="0.25">
      <c r="A56" s="17" t="s">
        <v>29</v>
      </c>
      <c r="B56" s="15">
        <f>34000+156000+30000</f>
        <v>220000</v>
      </c>
      <c r="C56" s="16">
        <f>B56/B50</f>
        <v>1</v>
      </c>
      <c r="D56" s="14"/>
      <c r="E56" s="14"/>
      <c r="F56" s="36"/>
      <c r="G56" s="18"/>
    </row>
    <row r="57" spans="1:7" ht="26.25" customHeight="1" thickBot="1" x14ac:dyDescent="0.3">
      <c r="A57" s="17" t="s">
        <v>27</v>
      </c>
      <c r="B57" s="15">
        <v>16090.8</v>
      </c>
      <c r="C57" s="16">
        <f>B57/B51</f>
        <v>0.94651764705882346</v>
      </c>
      <c r="D57" s="33"/>
      <c r="E57" s="33"/>
      <c r="F57" s="41"/>
      <c r="G57" s="18"/>
    </row>
    <row r="58" spans="1:7" ht="16.5" customHeight="1" thickBot="1" x14ac:dyDescent="0.3">
      <c r="A58" s="17"/>
      <c r="B58" s="15"/>
      <c r="C58" s="16"/>
      <c r="D58" s="14"/>
      <c r="E58" s="14"/>
      <c r="F58" s="36"/>
      <c r="G58" s="18"/>
    </row>
    <row r="59" spans="1:7" ht="42" customHeight="1" thickBot="1" x14ac:dyDescent="0.3">
      <c r="A59" s="47" t="s">
        <v>2</v>
      </c>
      <c r="B59" s="48"/>
      <c r="C59" s="48"/>
      <c r="D59" s="48"/>
      <c r="E59" s="48"/>
      <c r="F59" s="62"/>
      <c r="G59" s="44"/>
    </row>
    <row r="60" spans="1:7" ht="16.5" customHeight="1" x14ac:dyDescent="0.25">
      <c r="A60" s="20" t="s">
        <v>13</v>
      </c>
      <c r="B60" s="60">
        <f>53536+15000+21000+69795+110000+60000+20000+173000</f>
        <v>522331</v>
      </c>
      <c r="C60" s="60"/>
      <c r="D60" s="14"/>
      <c r="E60" s="14"/>
      <c r="F60" s="36"/>
      <c r="G60" s="18"/>
    </row>
    <row r="61" spans="1:7" ht="15" customHeight="1" x14ac:dyDescent="0.25">
      <c r="A61" s="17" t="s">
        <v>27</v>
      </c>
      <c r="B61" s="15">
        <f>53536+15000+173000</f>
        <v>241536</v>
      </c>
      <c r="C61" s="15"/>
      <c r="D61" s="14"/>
      <c r="E61" s="14"/>
      <c r="F61" s="36"/>
      <c r="G61" s="18"/>
    </row>
    <row r="62" spans="1:7" ht="15.75" customHeight="1" x14ac:dyDescent="0.25">
      <c r="A62" s="17" t="s">
        <v>30</v>
      </c>
      <c r="B62" s="15">
        <v>21000</v>
      </c>
      <c r="C62" s="15"/>
      <c r="D62" s="14"/>
      <c r="E62" s="14"/>
      <c r="F62" s="36"/>
      <c r="G62" s="18"/>
    </row>
    <row r="63" spans="1:7" ht="13.5" customHeight="1" x14ac:dyDescent="0.25">
      <c r="A63" s="17" t="s">
        <v>31</v>
      </c>
      <c r="B63" s="15">
        <v>69795</v>
      </c>
      <c r="C63" s="15"/>
      <c r="D63" s="14"/>
      <c r="E63" s="14"/>
      <c r="F63" s="36"/>
      <c r="G63" s="18"/>
    </row>
    <row r="64" spans="1:7" ht="15.75" customHeight="1" x14ac:dyDescent="0.25">
      <c r="A64" s="17" t="s">
        <v>29</v>
      </c>
      <c r="B64" s="15">
        <f>110000+20000</f>
        <v>130000</v>
      </c>
      <c r="C64" s="15"/>
      <c r="D64" s="14"/>
      <c r="E64" s="14"/>
      <c r="F64" s="36"/>
      <c r="G64" s="18"/>
    </row>
    <row r="65" spans="1:7" ht="31.7" customHeight="1" x14ac:dyDescent="0.25">
      <c r="A65" s="17" t="s">
        <v>32</v>
      </c>
      <c r="B65" s="15">
        <v>60000</v>
      </c>
      <c r="C65" s="15"/>
      <c r="D65" s="14"/>
      <c r="E65" s="14"/>
      <c r="F65" s="36"/>
      <c r="G65" s="18"/>
    </row>
    <row r="66" spans="1:7" ht="19.5" customHeight="1" x14ac:dyDescent="0.25">
      <c r="A66" s="20" t="s">
        <v>14</v>
      </c>
      <c r="B66" s="21">
        <f>45186.05+2047.98+21000+43236.98+86740.75+59396.62+20000+75749.07</f>
        <v>353357.45</v>
      </c>
      <c r="C66" s="22">
        <f t="shared" ref="C66:C71" si="2">B66/B60</f>
        <v>0.67650101181051869</v>
      </c>
      <c r="D66" s="14"/>
      <c r="E66" s="14"/>
      <c r="F66" s="36"/>
      <c r="G66" s="18"/>
    </row>
    <row r="67" spans="1:7" ht="16.5" customHeight="1" x14ac:dyDescent="0.25">
      <c r="A67" s="17" t="s">
        <v>27</v>
      </c>
      <c r="B67" s="15">
        <f>45186.05+2047.98+75749.07</f>
        <v>122983.1</v>
      </c>
      <c r="C67" s="16">
        <f t="shared" si="2"/>
        <v>0.50917088963963963</v>
      </c>
      <c r="D67" s="14"/>
      <c r="E67" s="14"/>
      <c r="F67" s="36"/>
      <c r="G67" s="18"/>
    </row>
    <row r="68" spans="1:7" ht="17.25" customHeight="1" x14ac:dyDescent="0.25">
      <c r="A68" s="17" t="s">
        <v>30</v>
      </c>
      <c r="B68" s="15">
        <v>21000</v>
      </c>
      <c r="C68" s="16">
        <f t="shared" si="2"/>
        <v>1</v>
      </c>
      <c r="D68" s="14"/>
      <c r="E68" s="14"/>
      <c r="F68" s="36"/>
      <c r="G68" s="18"/>
    </row>
    <row r="69" spans="1:7" ht="17.25" customHeight="1" x14ac:dyDescent="0.25">
      <c r="A69" s="17" t="s">
        <v>31</v>
      </c>
      <c r="B69" s="15">
        <v>43236.98</v>
      </c>
      <c r="C69" s="16">
        <f t="shared" si="2"/>
        <v>0.61948534995343507</v>
      </c>
      <c r="D69" s="14"/>
      <c r="E69" s="14"/>
      <c r="F69" s="36"/>
      <c r="G69" s="18"/>
    </row>
    <row r="70" spans="1:7" ht="15.75" customHeight="1" x14ac:dyDescent="0.25">
      <c r="A70" s="17" t="s">
        <v>29</v>
      </c>
      <c r="B70" s="15">
        <f>86740.75+20000</f>
        <v>106740.75</v>
      </c>
      <c r="C70" s="16">
        <f t="shared" si="2"/>
        <v>0.82108269230769226</v>
      </c>
      <c r="D70" s="14"/>
      <c r="E70" s="14"/>
      <c r="F70" s="36"/>
      <c r="G70" s="18"/>
    </row>
    <row r="71" spans="1:7" ht="31.7" customHeight="1" x14ac:dyDescent="0.25">
      <c r="A71" s="17" t="s">
        <v>32</v>
      </c>
      <c r="B71" s="15">
        <v>59396.62</v>
      </c>
      <c r="C71" s="16">
        <f t="shared" si="2"/>
        <v>0.98994366666666667</v>
      </c>
      <c r="D71" s="14"/>
      <c r="E71" s="14"/>
      <c r="F71" s="36"/>
      <c r="G71" s="18"/>
    </row>
    <row r="72" spans="1:7" ht="20.25" customHeight="1" x14ac:dyDescent="0.25">
      <c r="A72" s="20" t="s">
        <v>15</v>
      </c>
      <c r="B72" s="21">
        <f>50395.62+8526.36+21000+61644.35+110000+59765.53+20000+83611.74</f>
        <v>414943.6</v>
      </c>
      <c r="C72" s="22">
        <f>B72/B60</f>
        <v>0.79440737769728387</v>
      </c>
      <c r="D72" s="14"/>
      <c r="E72" s="14"/>
      <c r="F72" s="36"/>
      <c r="G72" s="18"/>
    </row>
    <row r="73" spans="1:7" ht="16.5" customHeight="1" x14ac:dyDescent="0.25">
      <c r="A73" s="17" t="s">
        <v>27</v>
      </c>
      <c r="B73" s="15">
        <f>50395.62+8526.36+83611.74</f>
        <v>142533.72</v>
      </c>
      <c r="C73" s="16">
        <f>B73/B61</f>
        <v>0.59011377186009539</v>
      </c>
      <c r="D73" s="14"/>
      <c r="E73" s="14"/>
      <c r="F73" s="36"/>
      <c r="G73" s="18"/>
    </row>
    <row r="74" spans="1:7" ht="17.25" customHeight="1" x14ac:dyDescent="0.25">
      <c r="A74" s="17" t="s">
        <v>30</v>
      </c>
      <c r="B74" s="15">
        <v>21000</v>
      </c>
      <c r="C74" s="16">
        <f t="shared" ref="C74:C76" si="3">B74/B62</f>
        <v>1</v>
      </c>
      <c r="D74" s="14"/>
      <c r="E74" s="14"/>
      <c r="F74" s="36"/>
      <c r="G74" s="18"/>
    </row>
    <row r="75" spans="1:7" ht="15.75" customHeight="1" x14ac:dyDescent="0.25">
      <c r="A75" s="17" t="s">
        <v>31</v>
      </c>
      <c r="B75" s="15">
        <v>61644.35</v>
      </c>
      <c r="C75" s="16">
        <f t="shared" si="3"/>
        <v>0.88322014470950638</v>
      </c>
      <c r="D75" s="14"/>
      <c r="E75" s="14"/>
      <c r="F75" s="36"/>
      <c r="G75" s="18"/>
    </row>
    <row r="76" spans="1:7" ht="15.75" customHeight="1" x14ac:dyDescent="0.25">
      <c r="A76" s="17" t="s">
        <v>29</v>
      </c>
      <c r="B76" s="15">
        <f>110000+20000</f>
        <v>130000</v>
      </c>
      <c r="C76" s="16">
        <f t="shared" si="3"/>
        <v>1</v>
      </c>
      <c r="D76" s="14"/>
      <c r="E76" s="14"/>
      <c r="F76" s="36"/>
      <c r="G76" s="18"/>
    </row>
    <row r="77" spans="1:7" ht="31.7" customHeight="1" thickBot="1" x14ac:dyDescent="0.3">
      <c r="A77" s="17" t="s">
        <v>32</v>
      </c>
      <c r="B77" s="15">
        <v>59765.62</v>
      </c>
      <c r="C77" s="16">
        <f>B77/B65</f>
        <v>0.99609366666666666</v>
      </c>
      <c r="D77" s="33"/>
      <c r="E77" s="33"/>
      <c r="F77" s="41"/>
      <c r="G77" s="18"/>
    </row>
    <row r="78" spans="1:7" ht="21" customHeight="1" thickBot="1" x14ac:dyDescent="0.3">
      <c r="A78" s="17"/>
      <c r="B78" s="15"/>
      <c r="C78" s="16"/>
      <c r="D78" s="14"/>
      <c r="E78" s="14"/>
      <c r="F78" s="36"/>
      <c r="G78" s="18"/>
    </row>
    <row r="79" spans="1:7" ht="33.75" customHeight="1" thickBot="1" x14ac:dyDescent="0.3">
      <c r="A79" s="47" t="s">
        <v>3</v>
      </c>
      <c r="B79" s="48"/>
      <c r="C79" s="48"/>
      <c r="D79" s="48"/>
      <c r="E79" s="48"/>
      <c r="F79" s="49"/>
      <c r="G79" s="18"/>
    </row>
    <row r="80" spans="1:7" ht="23.25" customHeight="1" x14ac:dyDescent="0.25">
      <c r="A80" s="20" t="s">
        <v>16</v>
      </c>
      <c r="B80" s="60">
        <f>75000+37912+148058+35891+106667+65849+41000+10000+43000</f>
        <v>563377</v>
      </c>
      <c r="C80" s="60"/>
      <c r="D80" s="14"/>
      <c r="E80" s="14"/>
      <c r="F80" s="36"/>
      <c r="G80" s="18"/>
    </row>
    <row r="81" spans="1:7" ht="15" customHeight="1" x14ac:dyDescent="0.25">
      <c r="A81" s="17" t="s">
        <v>30</v>
      </c>
      <c r="B81" s="15">
        <f>75000+41000+10000+43000</f>
        <v>169000</v>
      </c>
      <c r="C81" s="15"/>
      <c r="D81" s="14"/>
      <c r="E81" s="14"/>
      <c r="F81" s="36"/>
      <c r="G81" s="18"/>
    </row>
    <row r="82" spans="1:7" ht="15" customHeight="1" x14ac:dyDescent="0.25">
      <c r="A82" s="17" t="s">
        <v>31</v>
      </c>
      <c r="B82" s="15">
        <f>37912+35891+106667+65849</f>
        <v>246319</v>
      </c>
      <c r="C82" s="15"/>
      <c r="D82" s="14"/>
      <c r="E82" s="14"/>
      <c r="F82" s="36"/>
      <c r="G82" s="18"/>
    </row>
    <row r="83" spans="1:7" ht="14.25" customHeight="1" x14ac:dyDescent="0.25">
      <c r="A83" s="17" t="s">
        <v>27</v>
      </c>
      <c r="B83" s="15">
        <f>148058</f>
        <v>148058</v>
      </c>
      <c r="C83" s="15"/>
      <c r="D83" s="14"/>
      <c r="E83" s="14"/>
      <c r="F83" s="36"/>
      <c r="G83" s="18"/>
    </row>
    <row r="84" spans="1:7" ht="23.25" customHeight="1" x14ac:dyDescent="0.25">
      <c r="A84" s="17" t="s">
        <v>28</v>
      </c>
      <c r="B84" s="15">
        <v>0</v>
      </c>
      <c r="C84" s="15"/>
      <c r="D84" s="14"/>
      <c r="E84" s="14"/>
      <c r="F84" s="36"/>
      <c r="G84" s="18"/>
    </row>
    <row r="85" spans="1:7" ht="23.25" customHeight="1" x14ac:dyDescent="0.25">
      <c r="A85" s="20" t="s">
        <v>17</v>
      </c>
      <c r="B85" s="21">
        <f>75000+37736.53+1182.52+29475.57+91737.74+60626.84+40628.34+9915.46+40178.49</f>
        <v>386481.48999999993</v>
      </c>
      <c r="C85" s="22">
        <f>B85/B80</f>
        <v>0.6860086407503323</v>
      </c>
      <c r="D85" s="14"/>
      <c r="E85" s="14"/>
      <c r="F85" s="36"/>
      <c r="G85" s="18"/>
    </row>
    <row r="86" spans="1:7" ht="16.5" customHeight="1" x14ac:dyDescent="0.25">
      <c r="A86" s="17" t="s">
        <v>30</v>
      </c>
      <c r="B86" s="15">
        <f>75000+40628.34+9915.46+40178.49</f>
        <v>165722.28999999998</v>
      </c>
      <c r="C86" s="16">
        <f>B86/B81</f>
        <v>0.98060526627218925</v>
      </c>
      <c r="D86" s="14"/>
      <c r="E86" s="14"/>
      <c r="F86" s="36"/>
      <c r="G86" s="18"/>
    </row>
    <row r="87" spans="1:7" ht="17.25" customHeight="1" x14ac:dyDescent="0.25">
      <c r="A87" s="17" t="s">
        <v>31</v>
      </c>
      <c r="B87" s="15">
        <f>37736.65+29475.57+91737.74+60626.84</f>
        <v>219576.80000000002</v>
      </c>
      <c r="C87" s="16">
        <f t="shared" ref="C87:C88" si="4">B87/B82</f>
        <v>0.89143265440343622</v>
      </c>
      <c r="D87" s="14"/>
      <c r="E87" s="14"/>
      <c r="F87" s="36"/>
      <c r="G87" s="18"/>
    </row>
    <row r="88" spans="1:7" ht="14.25" customHeight="1" x14ac:dyDescent="0.25">
      <c r="A88" s="17" t="s">
        <v>27</v>
      </c>
      <c r="B88" s="15">
        <v>1182</v>
      </c>
      <c r="C88" s="16">
        <f t="shared" si="4"/>
        <v>7.9833578732658814E-3</v>
      </c>
      <c r="D88" s="14"/>
      <c r="E88" s="14"/>
      <c r="F88" s="36"/>
      <c r="G88" s="18"/>
    </row>
    <row r="89" spans="1:7" ht="23.25" customHeight="1" x14ac:dyDescent="0.25">
      <c r="A89" s="17" t="s">
        <v>28</v>
      </c>
      <c r="B89" s="15">
        <v>0</v>
      </c>
      <c r="C89" s="16">
        <v>0</v>
      </c>
      <c r="D89" s="14"/>
      <c r="E89" s="14"/>
      <c r="F89" s="36"/>
      <c r="G89" s="18"/>
    </row>
    <row r="90" spans="1:7" ht="23.25" customHeight="1" x14ac:dyDescent="0.25">
      <c r="A90" s="20" t="s">
        <v>18</v>
      </c>
      <c r="B90" s="21">
        <f>75000+35332.58+1182.52+32756.42+124717.38+60626.84+40628.34+9915.46+42873.35</f>
        <v>423032.88999999996</v>
      </c>
      <c r="C90" s="22">
        <f>B90/B80</f>
        <v>0.750887753671165</v>
      </c>
      <c r="D90" s="14"/>
      <c r="E90" s="14"/>
      <c r="F90" s="36"/>
      <c r="G90" s="18"/>
    </row>
    <row r="91" spans="1:7" ht="16.5" customHeight="1" x14ac:dyDescent="0.25">
      <c r="A91" s="17" t="s">
        <v>30</v>
      </c>
      <c r="B91" s="15">
        <f>75000+40628.34+9915.46+42873.35</f>
        <v>168417.15</v>
      </c>
      <c r="C91" s="16">
        <f>B91/B81</f>
        <v>0.99655118343195259</v>
      </c>
      <c r="D91" s="14"/>
      <c r="E91" s="14"/>
      <c r="F91" s="36"/>
      <c r="G91" s="18"/>
    </row>
    <row r="92" spans="1:7" ht="17.25" customHeight="1" x14ac:dyDescent="0.25">
      <c r="A92" s="17" t="s">
        <v>31</v>
      </c>
      <c r="B92" s="15">
        <f>35332.58+32756.42+124717.38+60627</f>
        <v>253433.38</v>
      </c>
      <c r="C92" s="16">
        <f t="shared" ref="C92:C93" si="5">B92/B82</f>
        <v>1.0288827902029483</v>
      </c>
      <c r="D92" s="14"/>
      <c r="E92" s="14"/>
      <c r="F92" s="36"/>
      <c r="G92" s="18"/>
    </row>
    <row r="93" spans="1:7" ht="15.75" customHeight="1" x14ac:dyDescent="0.25">
      <c r="A93" s="17" t="s">
        <v>27</v>
      </c>
      <c r="B93" s="15">
        <v>1182</v>
      </c>
      <c r="C93" s="16">
        <f t="shared" si="5"/>
        <v>7.9833578732658814E-3</v>
      </c>
      <c r="D93" s="14"/>
      <c r="E93" s="14"/>
      <c r="F93" s="36"/>
      <c r="G93" s="18"/>
    </row>
    <row r="94" spans="1:7" ht="23.25" customHeight="1" thickBot="1" x14ac:dyDescent="0.3">
      <c r="A94" s="17" t="s">
        <v>28</v>
      </c>
      <c r="B94" s="15">
        <v>0</v>
      </c>
      <c r="C94" s="16">
        <v>0</v>
      </c>
      <c r="D94" s="33"/>
      <c r="E94" s="33"/>
      <c r="F94" s="41"/>
      <c r="G94" s="18"/>
    </row>
    <row r="95" spans="1:7" ht="18.75" customHeight="1" thickBot="1" x14ac:dyDescent="0.3">
      <c r="A95" s="17"/>
      <c r="B95" s="15"/>
      <c r="C95" s="16"/>
      <c r="D95" s="14"/>
      <c r="E95" s="14"/>
      <c r="F95" s="36"/>
      <c r="G95" s="18"/>
    </row>
    <row r="96" spans="1:7" ht="23.25" customHeight="1" thickBot="1" x14ac:dyDescent="0.3">
      <c r="A96" s="57" t="s">
        <v>19</v>
      </c>
      <c r="B96" s="58"/>
      <c r="C96" s="58"/>
      <c r="D96" s="58"/>
      <c r="E96" s="58"/>
      <c r="F96" s="59"/>
      <c r="G96" s="18"/>
    </row>
    <row r="97" spans="1:7" ht="15.75" x14ac:dyDescent="0.25">
      <c r="A97" s="20" t="s">
        <v>20</v>
      </c>
      <c r="B97" s="60">
        <f>287361+55000+25000+30639+52002+27000</f>
        <v>477002</v>
      </c>
      <c r="C97" s="60"/>
      <c r="D97" s="4"/>
      <c r="E97" s="4"/>
      <c r="F97" s="34"/>
      <c r="G97" s="18"/>
    </row>
    <row r="98" spans="1:7" ht="23.25" customHeight="1" x14ac:dyDescent="0.25">
      <c r="A98" s="17" t="s">
        <v>27</v>
      </c>
      <c r="B98" s="15">
        <f>287361+55000+25000+30639+52002+27000</f>
        <v>477002</v>
      </c>
      <c r="C98" s="15"/>
      <c r="D98" s="4"/>
      <c r="E98" s="4"/>
      <c r="F98" s="34"/>
      <c r="G98" s="18"/>
    </row>
    <row r="99" spans="1:7" ht="15.75" x14ac:dyDescent="0.25">
      <c r="A99" s="20" t="s">
        <v>21</v>
      </c>
      <c r="B99" s="21">
        <f>235875.45+79404.27+9401+7774.27</f>
        <v>332454.99000000005</v>
      </c>
      <c r="C99" s="22">
        <f>B99/B97</f>
        <v>0.69696770663435381</v>
      </c>
      <c r="D99" s="4"/>
      <c r="E99" s="4"/>
      <c r="F99" s="34"/>
      <c r="G99" s="18"/>
    </row>
    <row r="100" spans="1:7" ht="24" customHeight="1" x14ac:dyDescent="0.25">
      <c r="A100" s="17" t="s">
        <v>27</v>
      </c>
      <c r="B100" s="15">
        <f>235875.45+79404.27+9401+7774.27</f>
        <v>332454.99000000005</v>
      </c>
      <c r="C100" s="16">
        <f>B100/B98</f>
        <v>0.69696770663435381</v>
      </c>
      <c r="D100" s="4"/>
      <c r="E100" s="4"/>
      <c r="F100" s="34"/>
      <c r="G100" s="18"/>
    </row>
    <row r="101" spans="1:7" ht="24.75" customHeight="1" x14ac:dyDescent="0.25">
      <c r="A101" s="20" t="s">
        <v>22</v>
      </c>
      <c r="B101" s="21">
        <f>239671.58+79404.27+9401+19540.72</f>
        <v>348017.56999999995</v>
      </c>
      <c r="C101" s="22">
        <f>B101/B97</f>
        <v>0.72959352371688158</v>
      </c>
      <c r="D101" s="4"/>
      <c r="E101" s="4"/>
      <c r="F101" s="34"/>
      <c r="G101" s="18"/>
    </row>
    <row r="102" spans="1:7" ht="15.75" thickBot="1" x14ac:dyDescent="0.3">
      <c r="A102" s="30" t="s">
        <v>27</v>
      </c>
      <c r="B102" s="31">
        <f>239671.58+79404.27+9401+19540.72</f>
        <v>348017.56999999995</v>
      </c>
      <c r="C102" s="32">
        <f>B102/B98</f>
        <v>0.72959352371688158</v>
      </c>
      <c r="D102" s="5"/>
      <c r="E102" s="5"/>
      <c r="F102" s="35"/>
      <c r="G102" s="43"/>
    </row>
    <row r="107" spans="1:7" x14ac:dyDescent="0.25">
      <c r="A107" s="6"/>
      <c r="B107" s="7"/>
      <c r="C107" s="8"/>
      <c r="D107" s="6"/>
      <c r="E107" s="6"/>
      <c r="F107" s="6"/>
    </row>
    <row r="108" spans="1:7" x14ac:dyDescent="0.25">
      <c r="A108" s="6"/>
      <c r="B108" s="7"/>
      <c r="C108" s="8"/>
      <c r="D108" s="6"/>
      <c r="E108" s="6"/>
      <c r="F108" s="6"/>
    </row>
    <row r="109" spans="1:7" x14ac:dyDescent="0.25">
      <c r="A109" s="6"/>
      <c r="B109" s="7"/>
      <c r="C109" s="8"/>
      <c r="D109" s="6"/>
      <c r="E109" s="6"/>
      <c r="F109" s="6"/>
    </row>
    <row r="110" spans="1:7" x14ac:dyDescent="0.25">
      <c r="A110" s="6"/>
      <c r="B110" s="7"/>
      <c r="C110" s="8"/>
      <c r="D110" s="6"/>
      <c r="E110" s="6"/>
      <c r="F110" s="6"/>
    </row>
    <row r="111" spans="1:7" x14ac:dyDescent="0.25">
      <c r="A111" s="55"/>
      <c r="B111" s="55"/>
      <c r="C111" s="55"/>
      <c r="D111" s="13"/>
    </row>
    <row r="112" spans="1:7" x14ac:dyDescent="0.25">
      <c r="A112" s="54"/>
      <c r="B112" s="54"/>
      <c r="C112" s="54"/>
      <c r="D112" s="11"/>
    </row>
    <row r="113" spans="1:4" x14ac:dyDescent="0.25">
      <c r="A113" s="55"/>
      <c r="B113" s="55"/>
      <c r="C113" s="55"/>
      <c r="D113" s="12"/>
    </row>
    <row r="114" spans="1:4" x14ac:dyDescent="0.25">
      <c r="A114" s="55"/>
      <c r="B114" s="55"/>
      <c r="C114" s="55"/>
      <c r="D114" s="13"/>
    </row>
    <row r="115" spans="1:4" x14ac:dyDescent="0.25">
      <c r="A115" s="55"/>
      <c r="B115" s="55"/>
      <c r="C115" s="55"/>
      <c r="D115" s="13"/>
    </row>
    <row r="116" spans="1:4" x14ac:dyDescent="0.25">
      <c r="A116" s="55"/>
      <c r="B116" s="55"/>
      <c r="C116" s="55"/>
      <c r="D116" s="13"/>
    </row>
    <row r="117" spans="1:4" x14ac:dyDescent="0.25">
      <c r="A117" s="55"/>
      <c r="B117" s="55"/>
      <c r="C117" s="55"/>
      <c r="D117" s="13"/>
    </row>
    <row r="118" spans="1:4" x14ac:dyDescent="0.25">
      <c r="A118" s="55"/>
      <c r="B118" s="55"/>
      <c r="C118" s="55"/>
      <c r="D118" s="13"/>
    </row>
    <row r="119" spans="1:4" x14ac:dyDescent="0.25">
      <c r="A119" s="54"/>
      <c r="B119" s="54"/>
      <c r="C119" s="54"/>
      <c r="D119" s="11"/>
    </row>
    <row r="120" spans="1:4" x14ac:dyDescent="0.25">
      <c r="A120" s="55"/>
      <c r="B120" s="55"/>
      <c r="C120" s="55"/>
      <c r="D120" s="13"/>
    </row>
    <row r="121" spans="1:4" x14ac:dyDescent="0.25">
      <c r="A121" s="55"/>
      <c r="B121" s="55"/>
      <c r="C121" s="55"/>
      <c r="D121" s="13"/>
    </row>
    <row r="122" spans="1:4" x14ac:dyDescent="0.25">
      <c r="A122" s="55"/>
      <c r="B122" s="55"/>
      <c r="C122" s="55"/>
      <c r="D122" s="13"/>
    </row>
    <row r="123" spans="1:4" x14ac:dyDescent="0.25">
      <c r="A123" s="55"/>
      <c r="B123" s="55"/>
      <c r="C123" s="55"/>
      <c r="D123" s="13"/>
    </row>
    <row r="124" spans="1:4" x14ac:dyDescent="0.25">
      <c r="A124" s="55"/>
      <c r="B124" s="55"/>
      <c r="C124" s="55"/>
      <c r="D124" s="13"/>
    </row>
    <row r="125" spans="1:4" x14ac:dyDescent="0.25">
      <c r="A125" s="55"/>
      <c r="B125" s="55"/>
      <c r="C125" s="55"/>
      <c r="D125" s="13"/>
    </row>
    <row r="126" spans="1:4" x14ac:dyDescent="0.25">
      <c r="A126" s="54"/>
      <c r="B126" s="54"/>
      <c r="C126" s="54"/>
      <c r="D126" s="11"/>
    </row>
    <row r="127" spans="1:4" x14ac:dyDescent="0.25">
      <c r="A127" s="55"/>
      <c r="B127" s="55"/>
      <c r="C127" s="55"/>
    </row>
    <row r="128" spans="1:4" x14ac:dyDescent="0.25">
      <c r="A128" s="55"/>
      <c r="B128" s="55"/>
      <c r="C128" s="55"/>
    </row>
    <row r="129" spans="1:7" x14ac:dyDescent="0.25">
      <c r="A129" s="55"/>
      <c r="B129" s="55"/>
      <c r="C129" s="55"/>
    </row>
    <row r="130" spans="1:7" x14ac:dyDescent="0.25">
      <c r="A130" s="55"/>
      <c r="B130" s="55"/>
      <c r="C130" s="55"/>
    </row>
    <row r="131" spans="1:7" x14ac:dyDescent="0.25">
      <c r="A131" s="55"/>
      <c r="B131" s="55"/>
      <c r="C131" s="55"/>
    </row>
    <row r="132" spans="1:7" x14ac:dyDescent="0.25">
      <c r="A132" s="54"/>
      <c r="B132" s="54"/>
      <c r="C132" s="54"/>
      <c r="D132" s="54"/>
      <c r="E132" s="54"/>
      <c r="F132" s="10"/>
      <c r="G132" s="10"/>
    </row>
    <row r="133" spans="1:7" x14ac:dyDescent="0.25">
      <c r="A133" s="55"/>
      <c r="B133" s="55"/>
      <c r="C133" s="55"/>
      <c r="D133" s="55"/>
      <c r="E133" s="55"/>
      <c r="F133" s="9"/>
      <c r="G133" s="9"/>
    </row>
    <row r="134" spans="1:7" x14ac:dyDescent="0.25">
      <c r="A134" s="55"/>
      <c r="B134" s="55"/>
      <c r="C134" s="55"/>
      <c r="D134" s="55"/>
      <c r="E134" s="55"/>
      <c r="F134" s="9"/>
      <c r="G134" s="9"/>
    </row>
    <row r="135" spans="1:7" x14ac:dyDescent="0.25">
      <c r="A135" s="55"/>
      <c r="B135" s="55"/>
      <c r="C135" s="56"/>
      <c r="D135" s="56"/>
      <c r="E135" s="56"/>
      <c r="F135" s="9"/>
      <c r="G135" s="9"/>
    </row>
  </sheetData>
  <mergeCells count="44">
    <mergeCell ref="A122:C122"/>
    <mergeCell ref="A119:C119"/>
    <mergeCell ref="A123:C123"/>
    <mergeCell ref="A4:F4"/>
    <mergeCell ref="B5:C5"/>
    <mergeCell ref="B30:C30"/>
    <mergeCell ref="A111:C111"/>
    <mergeCell ref="B31:C31"/>
    <mergeCell ref="A29:F29"/>
    <mergeCell ref="B49:C49"/>
    <mergeCell ref="B80:C80"/>
    <mergeCell ref="A96:F96"/>
    <mergeCell ref="B97:C97"/>
    <mergeCell ref="A79:F79"/>
    <mergeCell ref="A59:F59"/>
    <mergeCell ref="B60:C60"/>
    <mergeCell ref="A128:C128"/>
    <mergeCell ref="A135:B135"/>
    <mergeCell ref="C135:E135"/>
    <mergeCell ref="A134:B134"/>
    <mergeCell ref="C134:E134"/>
    <mergeCell ref="A133:B133"/>
    <mergeCell ref="C133:E133"/>
    <mergeCell ref="A132:B132"/>
    <mergeCell ref="C132:E132"/>
    <mergeCell ref="A129:C129"/>
    <mergeCell ref="A130:C130"/>
    <mergeCell ref="A131:C131"/>
    <mergeCell ref="A48:F48"/>
    <mergeCell ref="A37:F37"/>
    <mergeCell ref="B38:C38"/>
    <mergeCell ref="A126:C126"/>
    <mergeCell ref="A127:C127"/>
    <mergeCell ref="A125:C125"/>
    <mergeCell ref="A112:C112"/>
    <mergeCell ref="A113:C113"/>
    <mergeCell ref="A117:C117"/>
    <mergeCell ref="A118:C118"/>
    <mergeCell ref="A114:C114"/>
    <mergeCell ref="A115:C115"/>
    <mergeCell ref="A116:C116"/>
    <mergeCell ref="A124:C124"/>
    <mergeCell ref="A120:C120"/>
    <mergeCell ref="A121:C1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Marisa</cp:lastModifiedBy>
  <dcterms:created xsi:type="dcterms:W3CDTF">2012-10-28T11:38:03Z</dcterms:created>
  <dcterms:modified xsi:type="dcterms:W3CDTF">2012-11-25T02:19:25Z</dcterms:modified>
</cp:coreProperties>
</file>