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natalia.garcia\OneDrive - United Nations Development Programme\Natalia\PROAMAZONIA\Midterm Review\Informes Consultor\versiones finales\GCF\documentos de respaldo\"/>
    </mc:Choice>
  </mc:AlternateContent>
  <bookViews>
    <workbookView xWindow="-105" yWindow="-105" windowWidth="19425" windowHeight="10425" tabRatio="594"/>
  </bookViews>
  <sheets>
    <sheet name="DPC for admin support" sheetId="4" r:id="rId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7" i="4" l="1"/>
  <c r="H67" i="4"/>
  <c r="I67" i="4"/>
  <c r="J67" i="4"/>
  <c r="K67" i="4"/>
  <c r="M67" i="4"/>
  <c r="N67" i="4"/>
  <c r="P67" i="4"/>
  <c r="Q67" i="4"/>
  <c r="R67" i="4"/>
  <c r="S67" i="4"/>
  <c r="U67" i="4"/>
  <c r="F67" i="4"/>
  <c r="T63" i="4"/>
  <c r="T67" i="4" s="1"/>
  <c r="V57" i="4"/>
  <c r="L63" i="4"/>
  <c r="L67" i="4" s="1"/>
  <c r="O63" i="4"/>
  <c r="O67" i="4" s="1"/>
  <c r="V63" i="4" l="1"/>
  <c r="V67" i="4" s="1"/>
  <c r="R51" i="4" l="1"/>
  <c r="G54" i="4"/>
  <c r="H54" i="4"/>
  <c r="J54" i="4"/>
  <c r="K54" i="4"/>
  <c r="M54" i="4"/>
  <c r="N54" i="4"/>
  <c r="P54" i="4"/>
  <c r="Q54" i="4"/>
  <c r="S54" i="4"/>
  <c r="T54" i="4"/>
  <c r="F10" i="4"/>
  <c r="F9" i="4"/>
  <c r="F12" i="4" l="1"/>
  <c r="R53" i="4"/>
  <c r="V53" i="4" s="1"/>
  <c r="L37" i="4"/>
  <c r="L36" i="4"/>
  <c r="L35" i="4"/>
  <c r="I37" i="4"/>
  <c r="I36" i="4"/>
  <c r="I35" i="4"/>
  <c r="F37" i="4"/>
  <c r="F36" i="4"/>
  <c r="F35" i="4"/>
  <c r="M32" i="4"/>
  <c r="O32" i="4" s="1"/>
  <c r="L32" i="4"/>
  <c r="I32" i="4"/>
  <c r="F32" i="4"/>
  <c r="M31" i="4"/>
  <c r="P31" i="4" s="1"/>
  <c r="L31" i="4"/>
  <c r="I31" i="4"/>
  <c r="F31" i="4"/>
  <c r="M37" i="4"/>
  <c r="O37" i="4" s="1"/>
  <c r="M36" i="4"/>
  <c r="O36" i="4" s="1"/>
  <c r="M35" i="4"/>
  <c r="P35" i="4" s="1"/>
  <c r="M44" i="4"/>
  <c r="P44" i="4" s="1"/>
  <c r="L44" i="4"/>
  <c r="I44" i="4"/>
  <c r="F44" i="4"/>
  <c r="M43" i="4"/>
  <c r="P43" i="4" s="1"/>
  <c r="L43" i="4"/>
  <c r="I43" i="4"/>
  <c r="F43" i="4"/>
  <c r="M16" i="4"/>
  <c r="P16" i="4" s="1"/>
  <c r="L16" i="4"/>
  <c r="I16" i="4"/>
  <c r="F16" i="4"/>
  <c r="M15" i="4"/>
  <c r="P15" i="4" s="1"/>
  <c r="L15" i="4"/>
  <c r="I15" i="4"/>
  <c r="F15" i="4"/>
  <c r="M28" i="4"/>
  <c r="P28" i="4" s="1"/>
  <c r="M26" i="4"/>
  <c r="P26" i="4" s="1"/>
  <c r="M25" i="4"/>
  <c r="O25" i="4" s="1"/>
  <c r="M24" i="4"/>
  <c r="P24" i="4" s="1"/>
  <c r="S24" i="4" s="1"/>
  <c r="U24" i="4" s="1"/>
  <c r="M23" i="4"/>
  <c r="O23" i="4" s="1"/>
  <c r="L28" i="4"/>
  <c r="L26" i="4"/>
  <c r="L25" i="4"/>
  <c r="L24" i="4"/>
  <c r="L23" i="4"/>
  <c r="I28" i="4"/>
  <c r="I26" i="4"/>
  <c r="I25" i="4"/>
  <c r="I24" i="4"/>
  <c r="I23" i="4"/>
  <c r="F28" i="4"/>
  <c r="F26" i="4"/>
  <c r="F25" i="4"/>
  <c r="F24" i="4"/>
  <c r="F23" i="4"/>
  <c r="M9" i="4"/>
  <c r="O9" i="4" s="1"/>
  <c r="M10" i="4"/>
  <c r="O10" i="4" s="1"/>
  <c r="L10" i="4"/>
  <c r="L9" i="4"/>
  <c r="I10" i="4"/>
  <c r="I9" i="4"/>
  <c r="F17" i="4" l="1"/>
  <c r="O12" i="4"/>
  <c r="P36" i="4"/>
  <c r="S36" i="4" s="1"/>
  <c r="U36" i="4" s="1"/>
  <c r="P37" i="4"/>
  <c r="S37" i="4" s="1"/>
  <c r="U37" i="4" s="1"/>
  <c r="I12" i="4"/>
  <c r="S35" i="4"/>
  <c r="U35" i="4" s="1"/>
  <c r="R35" i="4"/>
  <c r="R36" i="4"/>
  <c r="F47" i="4"/>
  <c r="R37" i="4"/>
  <c r="V37" i="4" s="1"/>
  <c r="I47" i="4"/>
  <c r="O35" i="4"/>
  <c r="I40" i="4"/>
  <c r="I17" i="4"/>
  <c r="F40" i="4"/>
  <c r="O43" i="4"/>
  <c r="V36" i="4"/>
  <c r="L47" i="4"/>
  <c r="L12" i="4"/>
  <c r="L40" i="4"/>
  <c r="L17" i="4"/>
  <c r="P32" i="4"/>
  <c r="S32" i="4" s="1"/>
  <c r="U32" i="4" s="1"/>
  <c r="S31" i="4"/>
  <c r="U31" i="4" s="1"/>
  <c r="R31" i="4"/>
  <c r="R32" i="4"/>
  <c r="O31" i="4"/>
  <c r="V31" i="4" s="1"/>
  <c r="O26" i="4"/>
  <c r="S43" i="4"/>
  <c r="U43" i="4" s="1"/>
  <c r="R43" i="4"/>
  <c r="S44" i="4"/>
  <c r="U44" i="4" s="1"/>
  <c r="R44" i="4"/>
  <c r="O44" i="4"/>
  <c r="O47" i="4" s="1"/>
  <c r="O24" i="4"/>
  <c r="P9" i="4"/>
  <c r="R9" i="4" s="1"/>
  <c r="O28" i="4"/>
  <c r="S26" i="4"/>
  <c r="U26" i="4" s="1"/>
  <c r="R26" i="4"/>
  <c r="R28" i="4"/>
  <c r="S28" i="4"/>
  <c r="U28" i="4" s="1"/>
  <c r="P10" i="4"/>
  <c r="R24" i="4"/>
  <c r="P25" i="4"/>
  <c r="P23" i="4"/>
  <c r="R16" i="4"/>
  <c r="S16" i="4"/>
  <c r="U16" i="4" s="1"/>
  <c r="S15" i="4"/>
  <c r="U15" i="4" s="1"/>
  <c r="R15" i="4"/>
  <c r="O16" i="4"/>
  <c r="O15" i="4"/>
  <c r="F54" i="4" l="1"/>
  <c r="V32" i="4"/>
  <c r="V35" i="4"/>
  <c r="V26" i="4"/>
  <c r="I54" i="4"/>
  <c r="S9" i="4"/>
  <c r="U9" i="4" s="1"/>
  <c r="V9" i="4" s="1"/>
  <c r="V24" i="4"/>
  <c r="U17" i="4"/>
  <c r="O17" i="4"/>
  <c r="R47" i="4"/>
  <c r="U47" i="4"/>
  <c r="O40" i="4"/>
  <c r="V28" i="4"/>
  <c r="R17" i="4"/>
  <c r="L54" i="4"/>
  <c r="V44" i="4"/>
  <c r="V43" i="4"/>
  <c r="R10" i="4"/>
  <c r="R12" i="4" s="1"/>
  <c r="S10" i="4"/>
  <c r="U10" i="4" s="1"/>
  <c r="R23" i="4"/>
  <c r="S23" i="4"/>
  <c r="U23" i="4" s="1"/>
  <c r="V23" i="4" s="1"/>
  <c r="V15" i="4"/>
  <c r="V16" i="4"/>
  <c r="S25" i="4"/>
  <c r="U25" i="4" s="1"/>
  <c r="R25" i="4"/>
  <c r="U2" i="4"/>
  <c r="R2" i="4"/>
  <c r="O2" i="4"/>
  <c r="L2" i="4"/>
  <c r="I2" i="4"/>
  <c r="F2" i="4"/>
  <c r="R40" i="4" l="1"/>
  <c r="R54" i="4" s="1"/>
  <c r="U12" i="4"/>
  <c r="O54" i="4"/>
  <c r="U40" i="4"/>
  <c r="V25" i="4"/>
  <c r="V40" i="4" s="1"/>
  <c r="V47" i="4"/>
  <c r="V17" i="4"/>
  <c r="V10" i="4"/>
  <c r="V12" i="4" s="1"/>
  <c r="U54" i="4" l="1"/>
  <c r="V54" i="4"/>
  <c r="V68" i="4" s="1"/>
</calcChain>
</file>

<file path=xl/sharedStrings.xml><?xml version="1.0" encoding="utf-8"?>
<sst xmlns="http://schemas.openxmlformats.org/spreadsheetml/2006/main" count="83" uniqueCount="68">
  <si>
    <t>Consultant recruitment</t>
  </si>
  <si>
    <t>Issue/Renew IDs (UN LP, UN ID, etc.)</t>
  </si>
  <si>
    <t>Disposal of equipment</t>
  </si>
  <si>
    <r>
      <rPr>
        <b/>
        <sz val="11"/>
        <rFont val="Calibri"/>
        <family val="2"/>
        <scheme val="minor"/>
      </rPr>
      <t xml:space="preserve">Procurement not involving local CAP </t>
    </r>
    <r>
      <rPr>
        <sz val="11"/>
        <rFont val="Calibri"/>
        <family val="2"/>
        <scheme val="minor"/>
      </rPr>
      <t xml:space="preserve">7,10,11 </t>
    </r>
    <r>
      <rPr>
        <b/>
        <sz val="11"/>
        <rFont val="Calibri"/>
        <family val="2"/>
        <scheme val="minor"/>
      </rPr>
      <t>(low value procurement)</t>
    </r>
  </si>
  <si>
    <t>IT specialized services e.g. Video conference, teleconference.</t>
  </si>
  <si>
    <r>
      <rPr>
        <b/>
        <sz val="11"/>
        <rFont val="Calibri"/>
        <family val="2"/>
        <scheme val="minor"/>
      </rPr>
      <t xml:space="preserve">Recurrent personnel management services: Staff Payroll &amp; Banking Administration &amp; Management </t>
    </r>
    <r>
      <rPr>
        <sz val="11"/>
        <rFont val="Calibri"/>
        <family val="2"/>
        <scheme val="minor"/>
      </rPr>
      <t>(annual fee per staff, per calendar year)</t>
    </r>
  </si>
  <si>
    <t>Procurement process involving local CAP (and/or ITB, RFP requirements)</t>
  </si>
  <si>
    <t xml:space="preserve">Staff HR &amp; Benefits Administration &amp; Management </t>
  </si>
  <si>
    <t>Procurement</t>
  </si>
  <si>
    <t>Finance</t>
  </si>
  <si>
    <t>IT</t>
  </si>
  <si>
    <t>Travel</t>
  </si>
  <si>
    <t>Sub-total</t>
  </si>
  <si>
    <t>Area of Operations</t>
  </si>
  <si>
    <t>Sub Total</t>
  </si>
  <si>
    <t>Travel mgmt incld. settlement</t>
  </si>
  <si>
    <t>Workshop participants travel mgmt &amp; Settlement</t>
  </si>
  <si>
    <t>No of transactions</t>
  </si>
  <si>
    <t>Transaction cost (USD per unit)</t>
  </si>
  <si>
    <t>Staff and HR management</t>
  </si>
  <si>
    <t>Staff selection and recruitment process for resident agencies</t>
  </si>
  <si>
    <t>Email account creation; data management; regular IT support services</t>
  </si>
  <si>
    <t>Vendor profile creation</t>
  </si>
  <si>
    <t>S. No</t>
  </si>
  <si>
    <t xml:space="preserve">Processing of Payments </t>
  </si>
  <si>
    <r>
      <rPr>
        <b/>
        <sz val="11"/>
        <rFont val="Calibri"/>
        <family val="2"/>
        <scheme val="minor"/>
      </rPr>
      <t xml:space="preserve">Accounts Receivables (AR) management Process </t>
    </r>
    <r>
      <rPr>
        <sz val="11"/>
        <rFont val="Calibri"/>
        <family val="2"/>
        <scheme val="minor"/>
      </rPr>
      <t>(Create  / Apply deposits)</t>
    </r>
  </si>
  <si>
    <t>ADMIN DPC</t>
  </si>
  <si>
    <t>A</t>
  </si>
  <si>
    <t>B</t>
  </si>
  <si>
    <t>TECHNICAL DPC</t>
  </si>
  <si>
    <t>Total: Admin DPC</t>
  </si>
  <si>
    <t>Technical services</t>
  </si>
  <si>
    <t>TOTAL DPC FOR 6 YEARS (A+B)</t>
  </si>
  <si>
    <t>Total: Technical DPC</t>
  </si>
  <si>
    <t>Provide an indicative list of services as appropriate. (Technical DPC may not necessarily be transaction based as it may be in the form of UNDP Technical Advisor/staff time or involvement per year in the project in addition to Technical Experts hired in theproject. Please use as appropriate)</t>
  </si>
  <si>
    <t>Indicative list of support services provided to the project</t>
  </si>
  <si>
    <t>i) Provide an indicative list of services as appropriate. (Add as appropriate based on actuals if rates are available or using LPL/UPL). 
ii) Please note that number of Transactions should tally with sub-activities detailed in the project budget. 
Eg. revcruitment of 5 IC's = 5 transactions; Purchase of 200 units of tech equipment = 200 transactions or 1 transaction in terms of processing based on contract</t>
  </si>
  <si>
    <r>
      <t>Local Personnel HR &amp; Benefits Administration &amp; Management 8 (</t>
    </r>
    <r>
      <rPr>
        <b/>
        <sz val="11"/>
        <color theme="1"/>
        <rFont val="Calibri"/>
        <family val="2"/>
        <scheme val="minor"/>
      </rPr>
      <t>one time fee</t>
    </r>
    <r>
      <rPr>
        <sz val="10"/>
        <color rgb="FF000000"/>
        <rFont val="Times New Roman"/>
        <family val="1"/>
      </rPr>
      <t>, per staff at: - the issuance of a contract, and- again at separation)</t>
    </r>
  </si>
  <si>
    <t>Local Payroll &amp; Banking (35%)</t>
  </si>
  <si>
    <t>Workshops</t>
  </si>
  <si>
    <t>Travel (air tickets)</t>
  </si>
  <si>
    <t>Travel (DSA )</t>
  </si>
  <si>
    <t>Miscellaneous &amp; Reimbursments</t>
  </si>
  <si>
    <t>Consultants ( Individual) - Outputs</t>
  </si>
  <si>
    <t>Consultancy Firms - Outputs</t>
  </si>
  <si>
    <t>Purchase Orders</t>
  </si>
  <si>
    <t>Long- Term Agreements</t>
  </si>
  <si>
    <t>Direct Payments (HACT)</t>
  </si>
  <si>
    <t xml:space="preserve">Consultant recruitment </t>
  </si>
  <si>
    <t xml:space="preserve">Consultant contract issuance </t>
  </si>
  <si>
    <t>CONSULTANCY FIRMS</t>
  </si>
  <si>
    <t>INDIVIDUAL CONTRACTOR</t>
  </si>
  <si>
    <t xml:space="preserve">Contracting/issue purchase order </t>
  </si>
  <si>
    <t>Procurement not involving local CAP 7,10,11 (low value procurement)</t>
  </si>
  <si>
    <t xml:space="preserve">Vehicle Transfer </t>
  </si>
  <si>
    <t>Ensures implementation of operational strategies focusing on achievement of full compliance of procurement activities with UNDP rules, regulations and policies and strategies
                                                                                                                                                                                                                                                                Assess and Supports procurement processes for GCF project
                                                                                                                                                                                                                                                                Contributes to implementation of sourcing strategy
                                                                                                                                                                                                                                                                Supports knowledge buidling and knowledge sharing focusing on training to GCF team  project and contribution to knowlege networks and communities of practice</t>
  </si>
  <si>
    <t>i) expand technical support with personalized support</t>
  </si>
  <si>
    <t>(ii) develop and disseminate tools and methodologies that support important steps towards the implementation of the REDD+ Action Plan in Ecuador;</t>
  </si>
  <si>
    <t xml:space="preserve">iii) organize specific workshops on key elements of the project; </t>
  </si>
  <si>
    <t>iv) ease the exchange of knowledge and lessons learned, through South-South and North-South cooperation, to enhance the capacity of reducing deforestation and forest degradation in the country</t>
  </si>
  <si>
    <t xml:space="preserve">(v) training in the application of the HACT methodology for cash transfers to different partners and counterparts </t>
  </si>
  <si>
    <t>vii) Procurement Management</t>
  </si>
  <si>
    <t>YEAR 1: 20017</t>
  </si>
  <si>
    <t>YEAR 2:2018</t>
  </si>
  <si>
    <t>YEAR 3:2019</t>
  </si>
  <si>
    <t>YEAR 4: 2020</t>
  </si>
  <si>
    <t>YEAR 5: 2021</t>
  </si>
  <si>
    <t>YEAR 6: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</si>
</sst>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 #,##0.00_ ;_ * \-#,##0.00_ ;_ * &quot;-&quot;??_ ;_ @_ "/>
    <numFmt numFmtId="166" formatCode="_ * #,##0_ ;_ * \-#,##0_ ;_ * &quot;-&quot;??_ ;_ @_ "/>
  </numFmts>
  <fonts count="21" x14ac:knownFonts="1">
    <font>
      <sz val="10"/>
      <color rgb="FF000000"/>
      <name val="Times New Roman"/>
      <charset val="204"/>
    </font>
    <font>
      <sz val="11"/>
      <color theme="1"/>
      <name val="Calibri"/>
      <family val="2"/>
      <scheme val="minor"/>
    </font>
    <font>
      <sz val="10"/>
      <color rgb="FF000000"/>
      <name val="Times New Roman"/>
      <family val="1"/>
    </font>
    <font>
      <sz val="11"/>
      <color rgb="FF000000"/>
      <name val="Times New Roman"/>
      <family val="1"/>
    </font>
    <font>
      <sz val="11"/>
      <color rgb="FF000000"/>
      <name val="Calibri"/>
      <family val="2"/>
      <scheme val="minor"/>
    </font>
    <font>
      <b/>
      <sz val="11"/>
      <name val="Calibri"/>
      <family val="2"/>
      <scheme val="minor"/>
    </font>
    <font>
      <sz val="11"/>
      <name val="Calibri"/>
      <family val="2"/>
      <scheme val="minor"/>
    </font>
    <font>
      <b/>
      <sz val="11"/>
      <color rgb="FF000000"/>
      <name val="Calibri"/>
      <family val="2"/>
      <scheme val="minor"/>
    </font>
    <font>
      <b/>
      <i/>
      <sz val="11"/>
      <color rgb="FF000000"/>
      <name val="Calibri"/>
      <family val="2"/>
      <scheme val="minor"/>
    </font>
    <font>
      <sz val="11"/>
      <color rgb="FF000000"/>
      <name val="Calibri"/>
      <family val="2"/>
    </font>
    <font>
      <sz val="11"/>
      <name val="Times New Roman"/>
      <family val="1"/>
    </font>
    <font>
      <sz val="10"/>
      <name val="Times New Roman"/>
      <family val="1"/>
    </font>
    <font>
      <b/>
      <sz val="11"/>
      <color rgb="FF000000"/>
      <name val="Times New Roman"/>
      <family val="1"/>
    </font>
    <font>
      <b/>
      <sz val="11"/>
      <color theme="0"/>
      <name val="Times New Roman"/>
      <family val="1"/>
    </font>
    <font>
      <b/>
      <sz val="14"/>
      <name val="Calibri"/>
      <family val="2"/>
      <scheme val="minor"/>
    </font>
    <font>
      <b/>
      <sz val="14"/>
      <name val="Times New Roman"/>
      <family val="1"/>
    </font>
    <font>
      <b/>
      <sz val="11"/>
      <color rgb="FF000000"/>
      <name val="Calibri"/>
      <family val="2"/>
    </font>
    <font>
      <b/>
      <sz val="13"/>
      <name val="Calibri"/>
      <family val="2"/>
      <scheme val="minor"/>
    </font>
    <font>
      <b/>
      <sz val="11"/>
      <color theme="0"/>
      <name val="Calibri"/>
      <family val="2"/>
      <scheme val="minor"/>
    </font>
    <font>
      <b/>
      <sz val="14"/>
      <color rgb="FF00000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3"/>
        <bgColor indexed="64"/>
      </patternFill>
    </fill>
    <fill>
      <patternFill patternType="solid">
        <fgColor theme="0" tint="-0.249977111117893"/>
        <bgColor indexed="64"/>
      </patternFill>
    </fill>
  </fills>
  <borders count="20">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bottom/>
      <diagonal/>
    </border>
    <border>
      <left style="thin">
        <color indexed="64"/>
      </left>
      <right style="thin">
        <color rgb="FF000000"/>
      </right>
      <top/>
      <bottom style="thin">
        <color rgb="FF000000"/>
      </bottom>
      <diagonal/>
    </border>
    <border>
      <left style="thin">
        <color rgb="FF000000"/>
      </left>
      <right/>
      <top/>
      <bottom/>
      <diagonal/>
    </border>
  </borders>
  <cellStyleXfs count="4">
    <xf numFmtId="0" fontId="0" fillId="0" borderId="0"/>
    <xf numFmtId="165" fontId="2" fillId="0" borderId="0" applyFont="0" applyFill="0" applyBorder="0" applyAlignment="0" applyProtection="0"/>
    <xf numFmtId="164" fontId="1" fillId="0" borderId="0" applyFont="0" applyFill="0" applyBorder="0" applyAlignment="0" applyProtection="0"/>
    <xf numFmtId="0" fontId="11" fillId="0" borderId="0"/>
  </cellStyleXfs>
  <cellXfs count="140">
    <xf numFmtId="0" fontId="0" fillId="0" borderId="0" xfId="0" applyFill="1" applyBorder="1" applyAlignment="1">
      <alignment horizontal="left" vertical="top"/>
    </xf>
    <xf numFmtId="4" fontId="3" fillId="0" borderId="0" xfId="0" applyNumberFormat="1" applyFont="1" applyFill="1" applyBorder="1" applyAlignment="1">
      <alignment horizontal="left" vertical="top"/>
    </xf>
    <xf numFmtId="4" fontId="3" fillId="0" borderId="0" xfId="1" applyNumberFormat="1" applyFont="1" applyFill="1" applyBorder="1" applyAlignment="1">
      <alignment horizontal="center" vertical="top"/>
    </xf>
    <xf numFmtId="3" fontId="4" fillId="0" borderId="2" xfId="1" applyNumberFormat="1" applyFont="1" applyFill="1" applyBorder="1" applyAlignment="1">
      <alignment horizontal="center" vertical="top"/>
    </xf>
    <xf numFmtId="3" fontId="3" fillId="0" borderId="0" xfId="1" applyNumberFormat="1" applyFont="1" applyFill="1" applyBorder="1" applyAlignment="1">
      <alignment horizontal="center" vertical="top"/>
    </xf>
    <xf numFmtId="4" fontId="3" fillId="0" borderId="2" xfId="0" applyNumberFormat="1" applyFont="1" applyFill="1" applyBorder="1" applyAlignment="1">
      <alignment horizontal="left" vertical="top"/>
    </xf>
    <xf numFmtId="4" fontId="4" fillId="0" borderId="0" xfId="1" applyNumberFormat="1" applyFont="1" applyFill="1" applyBorder="1" applyAlignment="1">
      <alignment horizontal="center" vertical="top"/>
    </xf>
    <xf numFmtId="3" fontId="4" fillId="0" borderId="0" xfId="1" applyNumberFormat="1" applyFont="1" applyFill="1" applyBorder="1" applyAlignment="1">
      <alignment horizontal="center" vertical="top"/>
    </xf>
    <xf numFmtId="4" fontId="5" fillId="3" borderId="1" xfId="0" applyNumberFormat="1" applyFont="1" applyFill="1" applyBorder="1" applyAlignment="1">
      <alignment horizontal="left" vertical="top" wrapText="1"/>
    </xf>
    <xf numFmtId="4" fontId="4" fillId="3" borderId="3" xfId="0" applyNumberFormat="1" applyFont="1" applyFill="1" applyBorder="1" applyAlignment="1">
      <alignment horizontal="left" vertical="top" wrapText="1"/>
    </xf>
    <xf numFmtId="4" fontId="5" fillId="3" borderId="3" xfId="0" applyNumberFormat="1" applyFont="1" applyFill="1" applyBorder="1" applyAlignment="1">
      <alignment horizontal="left" vertical="top" wrapText="1"/>
    </xf>
    <xf numFmtId="4" fontId="7" fillId="0" borderId="2" xfId="1" applyNumberFormat="1" applyFont="1" applyFill="1" applyBorder="1" applyAlignment="1">
      <alignment horizontal="center" vertical="top" wrapText="1"/>
    </xf>
    <xf numFmtId="4" fontId="8" fillId="0" borderId="2" xfId="1" applyNumberFormat="1" applyFont="1" applyFill="1" applyBorder="1" applyAlignment="1">
      <alignment horizontal="center" vertical="top" wrapText="1"/>
    </xf>
    <xf numFmtId="4" fontId="7" fillId="0" borderId="2" xfId="1" applyNumberFormat="1" applyFont="1" applyFill="1" applyBorder="1" applyAlignment="1">
      <alignment horizontal="center" vertical="center" wrapText="1"/>
    </xf>
    <xf numFmtId="4" fontId="6" fillId="3" borderId="3" xfId="0" applyNumberFormat="1" applyFont="1" applyFill="1" applyBorder="1" applyAlignment="1">
      <alignment horizontal="left" vertical="top" wrapText="1"/>
    </xf>
    <xf numFmtId="4" fontId="6" fillId="3" borderId="2" xfId="0" applyNumberFormat="1" applyFont="1" applyFill="1" applyBorder="1" applyAlignment="1">
      <alignment horizontal="left" vertical="top" wrapText="1"/>
    </xf>
    <xf numFmtId="4" fontId="7" fillId="0" borderId="0" xfId="0" applyNumberFormat="1" applyFont="1" applyFill="1" applyBorder="1" applyAlignment="1">
      <alignment horizontal="left" vertical="top"/>
    </xf>
    <xf numFmtId="4" fontId="7" fillId="2" borderId="0" xfId="0" applyNumberFormat="1" applyFont="1" applyFill="1" applyBorder="1" applyAlignment="1">
      <alignment horizontal="left" vertical="top"/>
    </xf>
    <xf numFmtId="4" fontId="4" fillId="2" borderId="0" xfId="1" applyNumberFormat="1" applyFont="1" applyFill="1" applyBorder="1" applyAlignment="1">
      <alignment horizontal="center" vertical="top"/>
    </xf>
    <xf numFmtId="3" fontId="4" fillId="2" borderId="0" xfId="1" applyNumberFormat="1" applyFont="1" applyFill="1" applyBorder="1" applyAlignment="1">
      <alignment horizontal="center" vertical="top"/>
    </xf>
    <xf numFmtId="166" fontId="3" fillId="0" borderId="0" xfId="1" applyNumberFormat="1" applyFont="1" applyFill="1" applyBorder="1" applyAlignment="1">
      <alignment horizontal="left" vertical="top"/>
    </xf>
    <xf numFmtId="166" fontId="3" fillId="0" borderId="2" xfId="1" applyNumberFormat="1" applyFont="1" applyFill="1" applyBorder="1" applyAlignment="1">
      <alignment horizontal="left" vertical="top"/>
    </xf>
    <xf numFmtId="166" fontId="12" fillId="0" borderId="2" xfId="1" applyNumberFormat="1" applyFont="1" applyFill="1" applyBorder="1" applyAlignment="1">
      <alignment horizontal="left" vertical="top"/>
    </xf>
    <xf numFmtId="166" fontId="4" fillId="0" borderId="2" xfId="1" applyNumberFormat="1" applyFont="1" applyFill="1" applyBorder="1" applyAlignment="1">
      <alignment horizontal="center" vertical="top"/>
    </xf>
    <xf numFmtId="166" fontId="3" fillId="2" borderId="0" xfId="1" applyNumberFormat="1" applyFont="1" applyFill="1" applyBorder="1" applyAlignment="1">
      <alignment horizontal="left" vertical="top"/>
    </xf>
    <xf numFmtId="166" fontId="6" fillId="0" borderId="2" xfId="1" applyNumberFormat="1" applyFont="1" applyFill="1" applyBorder="1" applyAlignment="1">
      <alignment horizontal="center" vertical="top"/>
    </xf>
    <xf numFmtId="166" fontId="4" fillId="0" borderId="0" xfId="1" applyNumberFormat="1" applyFont="1" applyFill="1" applyBorder="1" applyAlignment="1">
      <alignment horizontal="center" vertical="top"/>
    </xf>
    <xf numFmtId="166" fontId="4" fillId="2" borderId="0" xfId="1" applyNumberFormat="1" applyFont="1" applyFill="1" applyBorder="1" applyAlignment="1">
      <alignment horizontal="center" vertical="top"/>
    </xf>
    <xf numFmtId="166" fontId="3" fillId="0" borderId="0" xfId="1" applyNumberFormat="1" applyFont="1" applyFill="1" applyBorder="1" applyAlignment="1">
      <alignment horizontal="center" vertical="top"/>
    </xf>
    <xf numFmtId="3" fontId="6" fillId="0" borderId="2" xfId="1" applyNumberFormat="1" applyFont="1" applyFill="1" applyBorder="1" applyAlignment="1">
      <alignment horizontal="center" vertical="top"/>
    </xf>
    <xf numFmtId="166" fontId="4" fillId="0" borderId="2" xfId="1" applyNumberFormat="1" applyFont="1" applyFill="1" applyBorder="1" applyAlignment="1">
      <alignment horizontal="right" vertical="top"/>
    </xf>
    <xf numFmtId="3" fontId="4" fillId="0" borderId="2" xfId="1" applyNumberFormat="1" applyFont="1" applyFill="1" applyBorder="1" applyAlignment="1">
      <alignment horizontal="right" vertical="top"/>
    </xf>
    <xf numFmtId="166" fontId="6" fillId="0" borderId="2" xfId="1" applyNumberFormat="1" applyFont="1" applyFill="1" applyBorder="1" applyAlignment="1">
      <alignment horizontal="right" vertical="top"/>
    </xf>
    <xf numFmtId="166" fontId="4" fillId="0" borderId="0" xfId="1" applyNumberFormat="1" applyFont="1" applyFill="1" applyBorder="1" applyAlignment="1">
      <alignment horizontal="right" vertical="top"/>
    </xf>
    <xf numFmtId="166" fontId="3" fillId="0" borderId="0" xfId="1" applyNumberFormat="1" applyFont="1" applyFill="1" applyBorder="1" applyAlignment="1">
      <alignment horizontal="right" vertical="top"/>
    </xf>
    <xf numFmtId="166" fontId="4" fillId="2" borderId="0" xfId="1" applyNumberFormat="1" applyFont="1" applyFill="1" applyBorder="1" applyAlignment="1">
      <alignment horizontal="right" vertical="top"/>
    </xf>
    <xf numFmtId="166" fontId="3" fillId="0" borderId="2" xfId="1" applyNumberFormat="1" applyFont="1" applyFill="1" applyBorder="1" applyAlignment="1">
      <alignment horizontal="right" vertical="top"/>
    </xf>
    <xf numFmtId="166" fontId="10" fillId="0" borderId="2" xfId="1" applyNumberFormat="1" applyFont="1" applyFill="1" applyBorder="1" applyAlignment="1">
      <alignment horizontal="right" vertical="top"/>
    </xf>
    <xf numFmtId="4" fontId="16" fillId="0" borderId="11" xfId="0" applyNumberFormat="1" applyFont="1" applyFill="1" applyBorder="1" applyAlignment="1">
      <alignment horizontal="left" vertical="top" wrapText="1"/>
    </xf>
    <xf numFmtId="4" fontId="16" fillId="0" borderId="12" xfId="0" applyNumberFormat="1" applyFont="1" applyFill="1" applyBorder="1" applyAlignment="1">
      <alignment horizontal="left" vertical="top" wrapText="1"/>
    </xf>
    <xf numFmtId="4" fontId="16" fillId="0" borderId="13" xfId="0" applyNumberFormat="1" applyFont="1" applyFill="1" applyBorder="1" applyAlignment="1">
      <alignment horizontal="left" vertical="top" wrapText="1"/>
    </xf>
    <xf numFmtId="3" fontId="7" fillId="0" borderId="12" xfId="0" applyNumberFormat="1" applyFont="1" applyFill="1" applyBorder="1" applyAlignment="1">
      <alignment horizontal="left" vertical="top"/>
    </xf>
    <xf numFmtId="3" fontId="7" fillId="0" borderId="14" xfId="0" applyNumberFormat="1" applyFont="1" applyFill="1" applyBorder="1" applyAlignment="1">
      <alignment horizontal="left" vertical="top"/>
    </xf>
    <xf numFmtId="3" fontId="7" fillId="0" borderId="13" xfId="0" applyNumberFormat="1" applyFont="1" applyFill="1" applyBorder="1" applyAlignment="1">
      <alignment horizontal="left" vertical="top"/>
    </xf>
    <xf numFmtId="4" fontId="7" fillId="0" borderId="14" xfId="0" applyNumberFormat="1" applyFont="1" applyFill="1" applyBorder="1" applyAlignment="1">
      <alignment horizontal="left" vertical="top"/>
    </xf>
    <xf numFmtId="4" fontId="7" fillId="0" borderId="12" xfId="0" applyNumberFormat="1" applyFont="1" applyFill="1" applyBorder="1" applyAlignment="1">
      <alignment horizontal="left" vertical="top"/>
    </xf>
    <xf numFmtId="4" fontId="7" fillId="0" borderId="13" xfId="0" applyNumberFormat="1" applyFont="1" applyFill="1" applyBorder="1" applyAlignment="1">
      <alignment horizontal="left" vertical="top"/>
    </xf>
    <xf numFmtId="3" fontId="7" fillId="0" borderId="12" xfId="0" applyNumberFormat="1" applyFont="1" applyFill="1" applyBorder="1" applyAlignment="1">
      <alignment horizontal="center" vertical="top"/>
    </xf>
    <xf numFmtId="3" fontId="7" fillId="0" borderId="14" xfId="0" applyNumberFormat="1" applyFont="1" applyFill="1" applyBorder="1" applyAlignment="1">
      <alignment horizontal="center" vertical="top"/>
    </xf>
    <xf numFmtId="3" fontId="7" fillId="0" borderId="13" xfId="0" applyNumberFormat="1" applyFont="1" applyFill="1" applyBorder="1" applyAlignment="1">
      <alignment horizontal="center" vertical="top"/>
    </xf>
    <xf numFmtId="4" fontId="5" fillId="3" borderId="15" xfId="0" applyNumberFormat="1" applyFont="1" applyFill="1" applyBorder="1" applyAlignment="1">
      <alignment horizontal="left" vertical="top" wrapText="1"/>
    </xf>
    <xf numFmtId="4" fontId="6" fillId="3" borderId="16" xfId="0" applyNumberFormat="1" applyFont="1" applyFill="1" applyBorder="1" applyAlignment="1">
      <alignment horizontal="left" vertical="top" wrapText="1"/>
    </xf>
    <xf numFmtId="4" fontId="16" fillId="0" borderId="4" xfId="0" applyNumberFormat="1" applyFont="1" applyFill="1" applyBorder="1" applyAlignment="1">
      <alignment horizontal="left" vertical="top"/>
    </xf>
    <xf numFmtId="4" fontId="16" fillId="0" borderId="17" xfId="0" applyNumberFormat="1" applyFont="1" applyFill="1" applyBorder="1" applyAlignment="1">
      <alignment horizontal="left" vertical="top"/>
    </xf>
    <xf numFmtId="4" fontId="16" fillId="0" borderId="8" xfId="0" applyNumberFormat="1" applyFont="1" applyFill="1" applyBorder="1" applyAlignment="1">
      <alignment horizontal="left" vertical="top"/>
    </xf>
    <xf numFmtId="166" fontId="7" fillId="0" borderId="14" xfId="1" applyNumberFormat="1" applyFont="1" applyFill="1" applyBorder="1" applyAlignment="1">
      <alignment horizontal="left" vertical="top"/>
    </xf>
    <xf numFmtId="166" fontId="7" fillId="0" borderId="12" xfId="1" applyNumberFormat="1" applyFont="1" applyFill="1" applyBorder="1" applyAlignment="1">
      <alignment horizontal="left" vertical="top"/>
    </xf>
    <xf numFmtId="166" fontId="7" fillId="0" borderId="13" xfId="1" applyNumberFormat="1" applyFont="1" applyFill="1" applyBorder="1" applyAlignment="1">
      <alignment horizontal="left" vertical="top"/>
    </xf>
    <xf numFmtId="3" fontId="16" fillId="0" borderId="11" xfId="0" applyNumberFormat="1" applyFont="1" applyFill="1" applyBorder="1" applyAlignment="1">
      <alignment horizontal="center" vertical="top" wrapText="1"/>
    </xf>
    <xf numFmtId="3" fontId="16" fillId="0" borderId="12" xfId="0" applyNumberFormat="1" applyFont="1" applyFill="1" applyBorder="1" applyAlignment="1">
      <alignment horizontal="center" vertical="top" wrapText="1"/>
    </xf>
    <xf numFmtId="3" fontId="16" fillId="0" borderId="13" xfId="0" applyNumberFormat="1" applyFont="1" applyFill="1" applyBorder="1" applyAlignment="1">
      <alignment horizontal="center" vertical="top" wrapText="1"/>
    </xf>
    <xf numFmtId="3" fontId="16" fillId="0" borderId="4" xfId="0" applyNumberFormat="1" applyFont="1" applyFill="1" applyBorder="1" applyAlignment="1">
      <alignment horizontal="center" vertical="top"/>
    </xf>
    <xf numFmtId="3" fontId="16" fillId="0" borderId="17" xfId="0" applyNumberFormat="1" applyFont="1" applyFill="1" applyBorder="1" applyAlignment="1">
      <alignment horizontal="center" vertical="top"/>
    </xf>
    <xf numFmtId="3" fontId="16" fillId="0" borderId="8" xfId="0" applyNumberFormat="1" applyFont="1" applyFill="1" applyBorder="1" applyAlignment="1">
      <alignment horizontal="center" vertical="top"/>
    </xf>
    <xf numFmtId="3" fontId="7" fillId="0" borderId="14" xfId="1" applyNumberFormat="1" applyFont="1" applyFill="1" applyBorder="1" applyAlignment="1">
      <alignment horizontal="center" vertical="top"/>
    </xf>
    <xf numFmtId="3" fontId="7" fillId="0" borderId="12" xfId="1" applyNumberFormat="1" applyFont="1" applyFill="1" applyBorder="1" applyAlignment="1">
      <alignment horizontal="center" vertical="top"/>
    </xf>
    <xf numFmtId="3" fontId="7" fillId="0" borderId="13" xfId="1" applyNumberFormat="1" applyFont="1" applyFill="1" applyBorder="1" applyAlignment="1">
      <alignment horizontal="center" vertical="top"/>
    </xf>
    <xf numFmtId="3" fontId="3" fillId="0" borderId="0" xfId="0" applyNumberFormat="1" applyFont="1" applyFill="1" applyBorder="1" applyAlignment="1">
      <alignment horizontal="center" vertical="top"/>
    </xf>
    <xf numFmtId="3" fontId="5" fillId="6" borderId="0" xfId="0" applyNumberFormat="1" applyFont="1" applyFill="1" applyBorder="1" applyAlignment="1">
      <alignment horizontal="center" vertical="center" wrapText="1"/>
    </xf>
    <xf numFmtId="4" fontId="5" fillId="6" borderId="12" xfId="0" applyNumberFormat="1" applyFont="1" applyFill="1" applyBorder="1" applyAlignment="1">
      <alignment horizontal="center" vertical="center" wrapText="1"/>
    </xf>
    <xf numFmtId="4" fontId="17" fillId="6" borderId="19" xfId="0" applyNumberFormat="1" applyFont="1" applyFill="1" applyBorder="1" applyAlignment="1">
      <alignment horizontal="left" vertical="center" wrapText="1"/>
    </xf>
    <xf numFmtId="4" fontId="5" fillId="6" borderId="2" xfId="1" applyNumberFormat="1" applyFont="1" applyFill="1" applyBorder="1" applyAlignment="1">
      <alignment horizontal="center" vertical="center" wrapText="1"/>
    </xf>
    <xf numFmtId="3" fontId="7" fillId="6" borderId="2" xfId="1" applyNumberFormat="1" applyFont="1" applyFill="1" applyBorder="1" applyAlignment="1">
      <alignment horizontal="center" vertical="top" wrapText="1"/>
    </xf>
    <xf numFmtId="166" fontId="7" fillId="6" borderId="2" xfId="1" applyNumberFormat="1" applyFont="1" applyFill="1" applyBorder="1" applyAlignment="1">
      <alignment horizontal="center" vertical="top" wrapText="1"/>
    </xf>
    <xf numFmtId="166" fontId="7" fillId="6" borderId="8" xfId="1" applyNumberFormat="1" applyFont="1" applyFill="1" applyBorder="1" applyAlignment="1">
      <alignment horizontal="center" vertical="top" wrapText="1"/>
    </xf>
    <xf numFmtId="4" fontId="3" fillId="6" borderId="0" xfId="0" applyNumberFormat="1" applyFont="1" applyFill="1" applyBorder="1" applyAlignment="1">
      <alignment horizontal="left" vertical="top"/>
    </xf>
    <xf numFmtId="0" fontId="2" fillId="0" borderId="0" xfId="0" applyFont="1" applyFill="1" applyBorder="1" applyAlignment="1">
      <alignment horizontal="left" vertical="top"/>
    </xf>
    <xf numFmtId="4" fontId="5" fillId="4" borderId="1" xfId="0" applyNumberFormat="1" applyFont="1" applyFill="1" applyBorder="1" applyAlignment="1">
      <alignment horizontal="right" vertical="top" wrapText="1"/>
    </xf>
    <xf numFmtId="4" fontId="7" fillId="4" borderId="2" xfId="1" applyNumberFormat="1" applyFont="1" applyFill="1" applyBorder="1" applyAlignment="1">
      <alignment horizontal="center" vertical="top" wrapText="1"/>
    </xf>
    <xf numFmtId="3" fontId="4" fillId="4" borderId="2" xfId="1" applyNumberFormat="1" applyFont="1" applyFill="1" applyBorder="1" applyAlignment="1">
      <alignment horizontal="center" vertical="top"/>
    </xf>
    <xf numFmtId="166" fontId="4" fillId="4" borderId="2" xfId="1" applyNumberFormat="1" applyFont="1" applyFill="1" applyBorder="1" applyAlignment="1">
      <alignment horizontal="center" vertical="top"/>
    </xf>
    <xf numFmtId="166" fontId="12" fillId="4" borderId="2" xfId="1" applyNumberFormat="1" applyFont="1" applyFill="1" applyBorder="1" applyAlignment="1">
      <alignment horizontal="left" vertical="top"/>
    </xf>
    <xf numFmtId="4" fontId="5" fillId="4" borderId="15" xfId="0" applyNumberFormat="1" applyFont="1" applyFill="1" applyBorder="1" applyAlignment="1">
      <alignment horizontal="right" vertical="top" wrapText="1"/>
    </xf>
    <xf numFmtId="4" fontId="14" fillId="5" borderId="2" xfId="0" applyNumberFormat="1" applyFont="1" applyFill="1" applyBorder="1" applyAlignment="1">
      <alignment horizontal="right" vertical="top" wrapText="1"/>
    </xf>
    <xf numFmtId="4" fontId="7" fillId="5" borderId="6" xfId="1" applyNumberFormat="1" applyFont="1" applyFill="1" applyBorder="1" applyAlignment="1">
      <alignment horizontal="center" vertical="top" wrapText="1"/>
    </xf>
    <xf numFmtId="166" fontId="13" fillId="5" borderId="7" xfId="1" applyNumberFormat="1" applyFont="1" applyFill="1" applyBorder="1" applyAlignment="1">
      <alignment vertical="top"/>
    </xf>
    <xf numFmtId="166" fontId="15" fillId="5" borderId="2" xfId="1" applyNumberFormat="1" applyFont="1" applyFill="1" applyBorder="1" applyAlignment="1">
      <alignment horizontal="left" vertical="top"/>
    </xf>
    <xf numFmtId="4" fontId="17" fillId="6" borderId="2" xfId="0" applyNumberFormat="1" applyFont="1" applyFill="1" applyBorder="1" applyAlignment="1">
      <alignment horizontal="left" vertical="center" wrapText="1"/>
    </xf>
    <xf numFmtId="4" fontId="5" fillId="6"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top"/>
    </xf>
    <xf numFmtId="3" fontId="5" fillId="6" borderId="2" xfId="0" applyNumberFormat="1" applyFont="1" applyFill="1" applyBorder="1" applyAlignment="1">
      <alignment horizontal="center" vertical="center" wrapText="1"/>
    </xf>
    <xf numFmtId="3" fontId="3" fillId="2" borderId="0" xfId="0" applyNumberFormat="1" applyFont="1" applyFill="1" applyBorder="1" applyAlignment="1">
      <alignment horizontal="center" vertical="top"/>
    </xf>
    <xf numFmtId="4" fontId="3" fillId="2" borderId="0" xfId="0" applyNumberFormat="1" applyFont="1" applyFill="1" applyBorder="1" applyAlignment="1">
      <alignment horizontal="left" vertical="top"/>
    </xf>
    <xf numFmtId="166" fontId="3" fillId="2" borderId="0" xfId="1" applyNumberFormat="1" applyFont="1" applyFill="1" applyBorder="1" applyAlignment="1">
      <alignment horizontal="right" vertical="top"/>
    </xf>
    <xf numFmtId="4" fontId="19" fillId="7" borderId="6" xfId="0" applyNumberFormat="1" applyFont="1" applyFill="1" applyBorder="1" applyAlignment="1">
      <alignment horizontal="right" vertical="top"/>
    </xf>
    <xf numFmtId="166" fontId="7" fillId="7" borderId="7" xfId="1" applyNumberFormat="1" applyFont="1" applyFill="1" applyBorder="1" applyAlignment="1">
      <alignment horizontal="center" vertical="top"/>
    </xf>
    <xf numFmtId="3" fontId="4" fillId="7" borderId="7" xfId="1" applyNumberFormat="1" applyFont="1" applyFill="1" applyBorder="1" applyAlignment="1">
      <alignment horizontal="center" vertical="top"/>
    </xf>
    <xf numFmtId="166" fontId="7" fillId="7" borderId="7" xfId="1" applyNumberFormat="1" applyFont="1" applyFill="1" applyBorder="1" applyAlignment="1">
      <alignment horizontal="right" vertical="top"/>
    </xf>
    <xf numFmtId="166" fontId="3" fillId="7" borderId="7" xfId="1" applyNumberFormat="1" applyFont="1" applyFill="1" applyBorder="1" applyAlignment="1">
      <alignment horizontal="left" vertical="top"/>
    </xf>
    <xf numFmtId="166" fontId="3" fillId="7" borderId="7" xfId="1" applyNumberFormat="1" applyFont="1" applyFill="1" applyBorder="1" applyAlignment="1">
      <alignment horizontal="right" vertical="top"/>
    </xf>
    <xf numFmtId="166" fontId="3" fillId="7" borderId="5" xfId="1" applyNumberFormat="1" applyFont="1" applyFill="1" applyBorder="1" applyAlignment="1">
      <alignment horizontal="left" vertical="top"/>
    </xf>
    <xf numFmtId="4" fontId="4" fillId="0" borderId="2" xfId="1" applyNumberFormat="1" applyFont="1" applyFill="1" applyBorder="1" applyAlignment="1">
      <alignment horizontal="center" vertical="top"/>
    </xf>
    <xf numFmtId="165" fontId="12" fillId="0" borderId="2" xfId="1" applyNumberFormat="1" applyFont="1" applyFill="1" applyBorder="1" applyAlignment="1">
      <alignment horizontal="left" vertical="top"/>
    </xf>
    <xf numFmtId="4" fontId="18" fillId="8" borderId="2" xfId="1" applyNumberFormat="1" applyFont="1" applyFill="1" applyBorder="1" applyAlignment="1">
      <alignment horizontal="center" vertical="center" wrapText="1"/>
    </xf>
    <xf numFmtId="3" fontId="18" fillId="8" borderId="2" xfId="1" applyNumberFormat="1" applyFont="1" applyFill="1" applyBorder="1" applyAlignment="1">
      <alignment horizontal="center" vertical="top" wrapText="1"/>
    </xf>
    <xf numFmtId="166" fontId="18" fillId="8" borderId="2" xfId="1" applyNumberFormat="1" applyFont="1" applyFill="1" applyBorder="1" applyAlignment="1">
      <alignment horizontal="center" vertical="top" wrapText="1"/>
    </xf>
    <xf numFmtId="4" fontId="7" fillId="2" borderId="0" xfId="0" applyNumberFormat="1" applyFont="1" applyFill="1" applyBorder="1" applyAlignment="1">
      <alignment vertical="top" wrapText="1"/>
    </xf>
    <xf numFmtId="0" fontId="0" fillId="0" borderId="2" xfId="0" applyBorder="1" applyAlignment="1">
      <alignment wrapText="1"/>
    </xf>
    <xf numFmtId="0" fontId="0" fillId="0" borderId="2" xfId="0" applyBorder="1"/>
    <xf numFmtId="4" fontId="4" fillId="0" borderId="2" xfId="1" applyNumberFormat="1" applyFont="1" applyFill="1" applyBorder="1" applyAlignment="1">
      <alignment horizontal="center" vertical="top" wrapText="1"/>
    </xf>
    <xf numFmtId="165" fontId="3" fillId="0" borderId="2" xfId="1" applyNumberFormat="1" applyFont="1" applyFill="1" applyBorder="1" applyAlignment="1">
      <alignment horizontal="left" vertical="top"/>
    </xf>
    <xf numFmtId="165" fontId="4" fillId="0" borderId="2" xfId="1" applyNumberFormat="1" applyFont="1" applyFill="1" applyBorder="1" applyAlignment="1">
      <alignment horizontal="center" vertical="top"/>
    </xf>
    <xf numFmtId="0" fontId="0" fillId="0" borderId="0" xfId="0" applyBorder="1"/>
    <xf numFmtId="0" fontId="20" fillId="0" borderId="2" xfId="0" applyFont="1" applyBorder="1"/>
    <xf numFmtId="0" fontId="2" fillId="0" borderId="2" xfId="0" applyFont="1" applyBorder="1" applyAlignment="1">
      <alignment wrapText="1"/>
    </xf>
    <xf numFmtId="4" fontId="0" fillId="0" borderId="0" xfId="0" applyNumberFormat="1" applyFill="1" applyBorder="1" applyAlignment="1">
      <alignment horizontal="left" vertical="top"/>
    </xf>
    <xf numFmtId="0" fontId="2" fillId="0" borderId="2" xfId="0" applyFont="1" applyBorder="1"/>
    <xf numFmtId="1" fontId="0" fillId="0" borderId="2" xfId="0" applyNumberFormat="1" applyFill="1" applyBorder="1"/>
    <xf numFmtId="4" fontId="6" fillId="9" borderId="2" xfId="0" applyNumberFormat="1" applyFont="1" applyFill="1" applyBorder="1" applyAlignment="1">
      <alignment horizontal="left" vertical="top" wrapText="1"/>
    </xf>
    <xf numFmtId="3" fontId="18" fillId="8" borderId="9" xfId="0" applyNumberFormat="1" applyFont="1" applyFill="1" applyBorder="1" applyAlignment="1">
      <alignment horizontal="center" vertical="center" wrapText="1"/>
    </xf>
    <xf numFmtId="3" fontId="18" fillId="8" borderId="10" xfId="0" applyNumberFormat="1" applyFont="1" applyFill="1" applyBorder="1" applyAlignment="1">
      <alignment horizontal="center" vertical="center" wrapText="1"/>
    </xf>
    <xf numFmtId="4" fontId="7" fillId="0" borderId="4" xfId="0" applyNumberFormat="1" applyFont="1" applyFill="1" applyBorder="1" applyAlignment="1">
      <alignment horizontal="left" vertical="top" wrapText="1"/>
    </xf>
    <xf numFmtId="4" fontId="7" fillId="0" borderId="17" xfId="0" applyNumberFormat="1" applyFont="1" applyFill="1" applyBorder="1" applyAlignment="1">
      <alignment horizontal="left" vertical="top" wrapText="1"/>
    </xf>
    <xf numFmtId="4" fontId="7" fillId="0" borderId="8" xfId="0" applyNumberFormat="1" applyFont="1" applyFill="1" applyBorder="1" applyAlignment="1">
      <alignment horizontal="left" vertical="top" wrapText="1"/>
    </xf>
    <xf numFmtId="4" fontId="7" fillId="2" borderId="0" xfId="0" applyNumberFormat="1" applyFont="1" applyFill="1" applyBorder="1" applyAlignment="1">
      <alignment horizontal="left" vertical="top" wrapText="1"/>
    </xf>
    <xf numFmtId="4" fontId="18" fillId="8" borderId="9" xfId="0" applyNumberFormat="1" applyFont="1" applyFill="1" applyBorder="1" applyAlignment="1">
      <alignment horizontal="center" vertical="center" wrapText="1"/>
    </xf>
    <xf numFmtId="4" fontId="18" fillId="8" borderId="10" xfId="0" applyNumberFormat="1" applyFont="1" applyFill="1" applyBorder="1" applyAlignment="1">
      <alignment horizontal="center" vertical="center" wrapText="1"/>
    </xf>
    <xf numFmtId="166" fontId="18" fillId="8" borderId="6" xfId="1" applyNumberFormat="1" applyFont="1" applyFill="1" applyBorder="1" applyAlignment="1">
      <alignment horizontal="center" vertical="top" wrapText="1"/>
    </xf>
    <xf numFmtId="166" fontId="18" fillId="8" borderId="7" xfId="1" applyNumberFormat="1" applyFont="1" applyFill="1" applyBorder="1" applyAlignment="1">
      <alignment horizontal="center" vertical="top" wrapText="1"/>
    </xf>
    <xf numFmtId="166" fontId="18" fillId="8" borderId="5" xfId="1" applyNumberFormat="1" applyFont="1" applyFill="1" applyBorder="1" applyAlignment="1">
      <alignment horizontal="center" vertical="top" wrapText="1"/>
    </xf>
    <xf numFmtId="4" fontId="18" fillId="8" borderId="11" xfId="0" applyNumberFormat="1" applyFont="1" applyFill="1" applyBorder="1" applyAlignment="1">
      <alignment horizontal="center" vertical="center" wrapText="1"/>
    </xf>
    <xf numFmtId="4" fontId="18" fillId="8" borderId="18" xfId="0" applyNumberFormat="1" applyFont="1" applyFill="1" applyBorder="1" applyAlignment="1">
      <alignment horizontal="center" vertical="center" wrapText="1"/>
    </xf>
    <xf numFmtId="166" fontId="18" fillId="8" borderId="4" xfId="1" applyNumberFormat="1" applyFont="1" applyFill="1" applyBorder="1" applyAlignment="1">
      <alignment horizontal="center" vertical="top" wrapText="1"/>
    </xf>
    <xf numFmtId="166" fontId="18" fillId="8" borderId="8" xfId="1" applyNumberFormat="1" applyFont="1" applyFill="1" applyBorder="1" applyAlignment="1">
      <alignment horizontal="center" vertical="top" wrapText="1"/>
    </xf>
    <xf numFmtId="166" fontId="4" fillId="0" borderId="4" xfId="1" applyNumberFormat="1" applyFont="1" applyFill="1" applyBorder="1" applyAlignment="1">
      <alignment horizontal="center" vertical="top"/>
    </xf>
    <xf numFmtId="166" fontId="4" fillId="0" borderId="17" xfId="1" applyNumberFormat="1" applyFont="1" applyFill="1" applyBorder="1" applyAlignment="1">
      <alignment horizontal="center" vertical="top"/>
    </xf>
    <xf numFmtId="166" fontId="4" fillId="0" borderId="8" xfId="1" applyNumberFormat="1" applyFont="1" applyFill="1" applyBorder="1" applyAlignment="1">
      <alignment horizontal="center" vertical="top"/>
    </xf>
    <xf numFmtId="166" fontId="3" fillId="0" borderId="4" xfId="1" applyNumberFormat="1" applyFont="1" applyFill="1" applyBorder="1" applyAlignment="1">
      <alignment horizontal="center" vertical="top"/>
    </xf>
    <xf numFmtId="166" fontId="3" fillId="0" borderId="17" xfId="1" applyNumberFormat="1" applyFont="1" applyFill="1" applyBorder="1" applyAlignment="1">
      <alignment horizontal="center" vertical="top"/>
    </xf>
    <xf numFmtId="166" fontId="3" fillId="0" borderId="8" xfId="1" applyNumberFormat="1" applyFont="1" applyFill="1" applyBorder="1" applyAlignment="1">
      <alignment horizontal="center" vertical="top"/>
    </xf>
  </cellXfs>
  <cellStyles count="4">
    <cellStyle name="Comma 2" xfId="2"/>
    <cellStyle name="Millares" xfId="1" builtinId="3"/>
    <cellStyle name="Normal" xfId="0" builtinId="0"/>
    <cellStyle name="Normal 5"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8"/>
  <sheetViews>
    <sheetView tabSelected="1" zoomScale="55" zoomScaleNormal="55" workbookViewId="0">
      <pane xSplit="3" ySplit="2" topLeftCell="E3" activePane="bottomRight" state="frozen"/>
      <selection pane="topRight" activeCell="D1" sqref="D1"/>
      <selection pane="bottomLeft" activeCell="A3" sqref="A3"/>
      <selection pane="bottomRight" sqref="A1:A2"/>
    </sheetView>
  </sheetViews>
  <sheetFormatPr baseColWidth="10" defaultColWidth="9.33203125" defaultRowHeight="15" x14ac:dyDescent="0.2"/>
  <cols>
    <col min="1" max="1" width="6.1640625" style="67" bestFit="1" customWidth="1"/>
    <col min="2" max="2" width="15" style="1" customWidth="1"/>
    <col min="3" max="3" width="39.83203125" style="1" customWidth="1"/>
    <col min="4" max="4" width="16.83203125" style="2" bestFit="1" customWidth="1"/>
    <col min="5" max="5" width="12.6640625" style="4" bestFit="1" customWidth="1"/>
    <col min="6" max="6" width="18" style="28" customWidth="1"/>
    <col min="7" max="7" width="16.83203125" style="28" bestFit="1" customWidth="1"/>
    <col min="8" max="8" width="16" style="34" customWidth="1"/>
    <col min="9" max="9" width="12.1640625" style="20" customWidth="1"/>
    <col min="10" max="10" width="16.83203125" style="28" bestFit="1" customWidth="1"/>
    <col min="11" max="11" width="16" style="34" customWidth="1"/>
    <col min="12" max="12" width="15.6640625" style="20" customWidth="1"/>
    <col min="13" max="13" width="16.83203125" style="28" bestFit="1" customWidth="1"/>
    <col min="14" max="14" width="16" style="34" customWidth="1"/>
    <col min="15" max="15" width="13" style="20" customWidth="1"/>
    <col min="16" max="16" width="16.83203125" style="28" bestFit="1" customWidth="1"/>
    <col min="17" max="17" width="16" style="34" customWidth="1"/>
    <col min="18" max="18" width="13.1640625" style="20" customWidth="1"/>
    <col min="19" max="19" width="16.83203125" style="28" bestFit="1" customWidth="1"/>
    <col min="20" max="20" width="16" style="34" customWidth="1"/>
    <col min="21" max="21" width="12.83203125" style="20" customWidth="1"/>
    <col min="22" max="22" width="35.1640625" style="20" customWidth="1"/>
    <col min="24" max="16384" width="9.33203125" style="1"/>
  </cols>
  <sheetData>
    <row r="1" spans="1:16384" ht="30.75" customHeight="1" x14ac:dyDescent="0.2">
      <c r="A1" s="119" t="s">
        <v>23</v>
      </c>
      <c r="B1" s="130" t="s">
        <v>13</v>
      </c>
      <c r="C1" s="125" t="s">
        <v>35</v>
      </c>
      <c r="D1" s="127" t="s">
        <v>62</v>
      </c>
      <c r="E1" s="128"/>
      <c r="F1" s="129"/>
      <c r="G1" s="127" t="s">
        <v>63</v>
      </c>
      <c r="H1" s="128"/>
      <c r="I1" s="129"/>
      <c r="J1" s="127" t="s">
        <v>64</v>
      </c>
      <c r="K1" s="128"/>
      <c r="L1" s="129"/>
      <c r="M1" s="127" t="s">
        <v>65</v>
      </c>
      <c r="N1" s="128"/>
      <c r="O1" s="129"/>
      <c r="P1" s="127" t="s">
        <v>66</v>
      </c>
      <c r="Q1" s="128"/>
      <c r="R1" s="129"/>
      <c r="S1" s="127" t="s">
        <v>67</v>
      </c>
      <c r="T1" s="128"/>
      <c r="U1" s="129"/>
      <c r="V1" s="132" t="s">
        <v>12</v>
      </c>
      <c r="W1" s="76"/>
    </row>
    <row r="2" spans="1:16384" ht="103.5" customHeight="1" x14ac:dyDescent="0.2">
      <c r="A2" s="120"/>
      <c r="B2" s="131"/>
      <c r="C2" s="126"/>
      <c r="D2" s="103" t="s">
        <v>18</v>
      </c>
      <c r="E2" s="104" t="s">
        <v>17</v>
      </c>
      <c r="F2" s="105" t="str">
        <f>"Total cost for "&amp;D1</f>
        <v>Total cost for YEAR 1: 20017</v>
      </c>
      <c r="G2" s="103" t="s">
        <v>18</v>
      </c>
      <c r="H2" s="104" t="s">
        <v>17</v>
      </c>
      <c r="I2" s="105" t="str">
        <f>"Total cost for "&amp;G1</f>
        <v>Total cost for YEAR 2:2018</v>
      </c>
      <c r="J2" s="103" t="s">
        <v>18</v>
      </c>
      <c r="K2" s="104" t="s">
        <v>17</v>
      </c>
      <c r="L2" s="105" t="str">
        <f>"Total cost for "&amp;J1</f>
        <v>Total cost for YEAR 3:2019</v>
      </c>
      <c r="M2" s="103" t="s">
        <v>18</v>
      </c>
      <c r="N2" s="104" t="s">
        <v>17</v>
      </c>
      <c r="O2" s="105" t="str">
        <f>"Total cost for "&amp;M1</f>
        <v>Total cost for YEAR 4: 2020</v>
      </c>
      <c r="P2" s="103" t="s">
        <v>18</v>
      </c>
      <c r="Q2" s="104" t="s">
        <v>17</v>
      </c>
      <c r="R2" s="105" t="str">
        <f>"Total cost for "&amp;P1</f>
        <v>Total cost for YEAR 5: 2021</v>
      </c>
      <c r="S2" s="103" t="s">
        <v>18</v>
      </c>
      <c r="T2" s="104" t="s">
        <v>17</v>
      </c>
      <c r="U2" s="105" t="str">
        <f>"Total cost for "&amp;S1</f>
        <v>Total cost for YEAR 6: 2022</v>
      </c>
      <c r="V2" s="133"/>
    </row>
    <row r="3" spans="1:16384" s="75" customFormat="1" ht="17.25" x14ac:dyDescent="0.2">
      <c r="A3" s="68" t="s">
        <v>27</v>
      </c>
      <c r="B3" s="69"/>
      <c r="C3" s="70" t="s">
        <v>26</v>
      </c>
      <c r="D3" s="71"/>
      <c r="E3" s="72"/>
      <c r="F3" s="73"/>
      <c r="G3" s="71"/>
      <c r="H3" s="72"/>
      <c r="I3" s="73"/>
      <c r="J3" s="71"/>
      <c r="K3" s="72"/>
      <c r="L3" s="73"/>
      <c r="M3" s="71"/>
      <c r="N3" s="72"/>
      <c r="O3" s="73"/>
      <c r="P3" s="71"/>
      <c r="Q3" s="72"/>
      <c r="R3" s="73"/>
      <c r="S3" s="71"/>
      <c r="T3" s="72"/>
      <c r="U3" s="73"/>
      <c r="V3" s="74"/>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ht="47.1" customHeight="1" x14ac:dyDescent="0.2">
      <c r="A4" s="106"/>
      <c r="B4" s="106"/>
      <c r="C4" s="124" t="s">
        <v>36</v>
      </c>
      <c r="D4" s="124"/>
      <c r="E4" s="124"/>
      <c r="F4" s="124"/>
      <c r="G4" s="124"/>
      <c r="H4" s="124"/>
      <c r="I4" s="124"/>
      <c r="J4" s="124"/>
      <c r="K4" s="124"/>
      <c r="L4" s="124"/>
      <c r="M4" s="124"/>
      <c r="N4" s="124"/>
      <c r="O4" s="124"/>
      <c r="P4" s="124"/>
      <c r="Q4" s="124"/>
      <c r="R4" s="124"/>
      <c r="S4" s="124"/>
      <c r="T4" s="124"/>
      <c r="U4" s="124"/>
      <c r="V4" s="124"/>
    </row>
    <row r="5" spans="1:16384" ht="15" customHeight="1" x14ac:dyDescent="0.2">
      <c r="A5" s="58">
        <v>1</v>
      </c>
      <c r="B5" s="38" t="s">
        <v>19</v>
      </c>
      <c r="C5" s="10" t="s">
        <v>20</v>
      </c>
      <c r="D5" s="11"/>
      <c r="E5" s="3"/>
      <c r="F5" s="23"/>
      <c r="G5" s="21"/>
      <c r="H5" s="30"/>
      <c r="I5" s="21"/>
      <c r="J5" s="21"/>
      <c r="K5" s="36"/>
      <c r="L5" s="21"/>
      <c r="M5" s="21"/>
      <c r="N5" s="36"/>
      <c r="O5" s="21"/>
      <c r="P5" s="21"/>
      <c r="Q5" s="36"/>
      <c r="R5" s="21"/>
      <c r="S5" s="21"/>
      <c r="T5" s="36"/>
      <c r="U5" s="21"/>
      <c r="V5" s="22"/>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ht="30" x14ac:dyDescent="0.2">
      <c r="A6" s="59"/>
      <c r="B6" s="39"/>
      <c r="C6" s="8" t="s">
        <v>7</v>
      </c>
      <c r="D6" s="13"/>
      <c r="E6" s="3"/>
      <c r="F6" s="23"/>
      <c r="G6" s="21"/>
      <c r="H6" s="30"/>
      <c r="I6" s="21"/>
      <c r="J6" s="21"/>
      <c r="K6" s="36"/>
      <c r="L6" s="21"/>
      <c r="M6" s="21"/>
      <c r="N6" s="36"/>
      <c r="O6" s="21"/>
      <c r="P6" s="21"/>
      <c r="Q6" s="36"/>
      <c r="R6" s="21"/>
      <c r="S6" s="21"/>
      <c r="T6" s="36"/>
      <c r="U6" s="21"/>
      <c r="V6" s="22"/>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ht="15" customHeight="1" x14ac:dyDescent="0.2">
      <c r="A7" s="59"/>
      <c r="B7" s="39"/>
      <c r="C7" s="8" t="s">
        <v>1</v>
      </c>
      <c r="D7" s="11"/>
      <c r="E7" s="3"/>
      <c r="F7" s="23"/>
      <c r="G7" s="21"/>
      <c r="H7" s="30"/>
      <c r="I7" s="21"/>
      <c r="J7" s="21"/>
      <c r="K7" s="36"/>
      <c r="L7" s="21"/>
      <c r="M7" s="21"/>
      <c r="N7" s="36"/>
      <c r="O7" s="21"/>
      <c r="P7" s="21"/>
      <c r="Q7" s="36"/>
      <c r="R7" s="21"/>
      <c r="S7" s="21"/>
      <c r="T7" s="36"/>
      <c r="U7" s="21"/>
      <c r="V7" s="22"/>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ht="75" x14ac:dyDescent="0.2">
      <c r="A8" s="59"/>
      <c r="B8" s="39"/>
      <c r="C8" s="14" t="s">
        <v>5</v>
      </c>
      <c r="D8" s="11"/>
      <c r="E8" s="3"/>
      <c r="F8" s="23"/>
      <c r="G8" s="21"/>
      <c r="H8" s="30"/>
      <c r="I8" s="21"/>
      <c r="J8" s="21"/>
      <c r="K8" s="36"/>
      <c r="L8" s="21"/>
      <c r="M8" s="21"/>
      <c r="N8" s="36"/>
      <c r="O8" s="21"/>
      <c r="P8" s="21"/>
      <c r="Q8" s="36"/>
      <c r="R8" s="21"/>
      <c r="S8" s="21"/>
      <c r="T8" s="36"/>
      <c r="U8" s="21"/>
      <c r="V8" s="22"/>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ht="55.5" x14ac:dyDescent="0.2">
      <c r="A9" s="59"/>
      <c r="B9" s="39"/>
      <c r="C9" s="114" t="s">
        <v>37</v>
      </c>
      <c r="D9" s="11">
        <v>355.78</v>
      </c>
      <c r="E9" s="3">
        <v>10</v>
      </c>
      <c r="F9" s="23">
        <f>D9*E9</f>
        <v>3557.7999999999997</v>
      </c>
      <c r="G9" s="11">
        <v>355.78</v>
      </c>
      <c r="H9" s="3">
        <v>75</v>
      </c>
      <c r="I9" s="23">
        <f>G9*H9</f>
        <v>26683.499999999996</v>
      </c>
      <c r="J9" s="11">
        <v>345.92</v>
      </c>
      <c r="K9" s="3">
        <v>20</v>
      </c>
      <c r="L9" s="23">
        <f>J9*K9</f>
        <v>6918.4000000000005</v>
      </c>
      <c r="M9" s="11">
        <f>J9+(J9*0.03)</f>
        <v>356.29759999999999</v>
      </c>
      <c r="N9" s="3">
        <v>10</v>
      </c>
      <c r="O9" s="23">
        <f>M9*N9</f>
        <v>3562.9759999999997</v>
      </c>
      <c r="P9" s="11">
        <f>M9+(M9*0.03)</f>
        <v>366.98652799999996</v>
      </c>
      <c r="Q9" s="3">
        <v>10</v>
      </c>
      <c r="R9" s="23">
        <f>P9*Q9</f>
        <v>3669.8652799999995</v>
      </c>
      <c r="S9" s="11">
        <f>P9+(P9*0.03)</f>
        <v>377.99612383999994</v>
      </c>
      <c r="T9" s="3">
        <v>70</v>
      </c>
      <c r="U9" s="23">
        <f>S9*T9</f>
        <v>26459.728668799995</v>
      </c>
      <c r="V9" s="22">
        <f>U9+R9+O9+L9+I9+F9</f>
        <v>70852.269948799993</v>
      </c>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x14ac:dyDescent="0.2">
      <c r="A10" s="59"/>
      <c r="B10" s="39"/>
      <c r="C10" s="108" t="s">
        <v>38</v>
      </c>
      <c r="D10" s="11">
        <v>237.73</v>
      </c>
      <c r="E10" s="3">
        <v>70</v>
      </c>
      <c r="F10" s="23">
        <f>D10*E10</f>
        <v>16641.099999999999</v>
      </c>
      <c r="G10" s="11">
        <v>271.27999999999997</v>
      </c>
      <c r="H10" s="3">
        <v>75</v>
      </c>
      <c r="I10" s="23">
        <f>G10*H10</f>
        <v>20345.999999999996</v>
      </c>
      <c r="J10" s="11">
        <v>265.3</v>
      </c>
      <c r="K10" s="3">
        <v>70</v>
      </c>
      <c r="L10" s="23">
        <f>J10*K10</f>
        <v>18571</v>
      </c>
      <c r="M10" s="11">
        <f>J10*0.03+(J10)</f>
        <v>273.25900000000001</v>
      </c>
      <c r="N10" s="3">
        <v>70</v>
      </c>
      <c r="O10" s="23">
        <f>M10*N10</f>
        <v>19128.13</v>
      </c>
      <c r="P10" s="11">
        <f>M10*0.03+(M10)</f>
        <v>281.45677000000001</v>
      </c>
      <c r="Q10" s="3">
        <v>70</v>
      </c>
      <c r="R10" s="23">
        <f>P10*Q10</f>
        <v>19701.973900000001</v>
      </c>
      <c r="S10" s="11">
        <f>P10*0.03+(P10)</f>
        <v>289.9004731</v>
      </c>
      <c r="T10" s="3">
        <v>70</v>
      </c>
      <c r="U10" s="23">
        <f>S10*T10</f>
        <v>20293.033116999999</v>
      </c>
      <c r="V10" s="22">
        <f>U10+R10+O10+L10+I10+F10</f>
        <v>114681.23701700001</v>
      </c>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x14ac:dyDescent="0.2">
      <c r="A11" s="59"/>
      <c r="B11" s="39"/>
      <c r="C11" s="14"/>
      <c r="D11" s="11"/>
      <c r="E11" s="3"/>
      <c r="F11" s="23"/>
      <c r="G11" s="21"/>
      <c r="H11" s="30"/>
      <c r="I11" s="21"/>
      <c r="J11" s="21"/>
      <c r="K11" s="36"/>
      <c r="L11" s="21"/>
      <c r="M11" s="21"/>
      <c r="N11" s="36"/>
      <c r="O11" s="21"/>
      <c r="P11" s="21"/>
      <c r="Q11" s="36"/>
      <c r="R11" s="21"/>
      <c r="S11" s="21"/>
      <c r="T11" s="36"/>
      <c r="U11" s="21"/>
      <c r="V11" s="22"/>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5" customHeight="1" x14ac:dyDescent="0.2">
      <c r="A12" s="60"/>
      <c r="B12" s="40"/>
      <c r="C12" s="77" t="s">
        <v>14</v>
      </c>
      <c r="D12" s="78"/>
      <c r="E12" s="79"/>
      <c r="F12" s="80">
        <f>F9+F10</f>
        <v>20198.899999999998</v>
      </c>
      <c r="G12" s="80"/>
      <c r="H12" s="80"/>
      <c r="I12" s="80">
        <f t="shared" ref="I12:U12" si="0">I9+I10</f>
        <v>47029.499999999993</v>
      </c>
      <c r="J12" s="80"/>
      <c r="K12" s="80"/>
      <c r="L12" s="80">
        <f t="shared" si="0"/>
        <v>25489.4</v>
      </c>
      <c r="M12" s="80"/>
      <c r="N12" s="80"/>
      <c r="O12" s="80">
        <f t="shared" si="0"/>
        <v>22691.106</v>
      </c>
      <c r="P12" s="80"/>
      <c r="Q12" s="80"/>
      <c r="R12" s="80">
        <f t="shared" si="0"/>
        <v>23371.839179999999</v>
      </c>
      <c r="S12" s="80"/>
      <c r="T12" s="80"/>
      <c r="U12" s="80">
        <f t="shared" si="0"/>
        <v>46752.761785799994</v>
      </c>
      <c r="V12" s="81">
        <f>SUM(V9:V10)</f>
        <v>185533.50696580001</v>
      </c>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x14ac:dyDescent="0.2">
      <c r="A13" s="61">
        <v>2</v>
      </c>
      <c r="B13" s="52" t="s">
        <v>9</v>
      </c>
      <c r="C13" s="50" t="s">
        <v>24</v>
      </c>
      <c r="D13" s="11"/>
      <c r="E13" s="3"/>
      <c r="F13" s="23"/>
      <c r="G13" s="21"/>
      <c r="H13" s="30"/>
      <c r="I13" s="21"/>
      <c r="J13" s="21"/>
      <c r="K13" s="36"/>
      <c r="L13" s="21"/>
      <c r="M13" s="21"/>
      <c r="N13" s="36"/>
      <c r="O13" s="21"/>
      <c r="P13" s="21"/>
      <c r="Q13" s="36"/>
      <c r="R13" s="21"/>
      <c r="S13" s="21"/>
      <c r="T13" s="36"/>
      <c r="U13" s="21"/>
      <c r="V13" s="22"/>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45" x14ac:dyDescent="0.2">
      <c r="A14" s="62"/>
      <c r="B14" s="53"/>
      <c r="C14" s="51" t="s">
        <v>25</v>
      </c>
      <c r="D14" s="11"/>
      <c r="E14" s="3"/>
      <c r="F14" s="23"/>
      <c r="G14" s="21"/>
      <c r="H14" s="30"/>
      <c r="I14" s="21"/>
      <c r="J14" s="21"/>
      <c r="K14" s="36"/>
      <c r="L14" s="21"/>
      <c r="M14" s="21"/>
      <c r="N14" s="36"/>
      <c r="O14" s="21"/>
      <c r="P14" s="21"/>
      <c r="Q14" s="36"/>
      <c r="R14" s="21"/>
      <c r="S14" s="21"/>
      <c r="T14" s="36"/>
      <c r="U14" s="21"/>
      <c r="V14" s="22"/>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x14ac:dyDescent="0.2">
      <c r="A15" s="62"/>
      <c r="B15" s="53"/>
      <c r="C15" s="108" t="s">
        <v>39</v>
      </c>
      <c r="D15" s="109">
        <v>53.13</v>
      </c>
      <c r="E15" s="108">
        <v>3</v>
      </c>
      <c r="F15" s="111">
        <f>D15*E15</f>
        <v>159.39000000000001</v>
      </c>
      <c r="G15" s="110">
        <v>60.77</v>
      </c>
      <c r="H15" s="108">
        <v>60</v>
      </c>
      <c r="I15" s="111">
        <f>G15*H15</f>
        <v>3646.2000000000003</v>
      </c>
      <c r="J15" s="110">
        <v>59.39</v>
      </c>
      <c r="K15" s="108">
        <v>70</v>
      </c>
      <c r="L15" s="111">
        <f>J15*K15</f>
        <v>4157.3</v>
      </c>
      <c r="M15" s="110">
        <f>J15+(J15*0.03)</f>
        <v>61.171700000000001</v>
      </c>
      <c r="N15" s="108">
        <v>80</v>
      </c>
      <c r="O15" s="111">
        <f>M15*N15</f>
        <v>4893.7359999999999</v>
      </c>
      <c r="P15" s="110">
        <f>M15+(M15*0.03)</f>
        <v>63.006851000000005</v>
      </c>
      <c r="Q15" s="108">
        <v>60</v>
      </c>
      <c r="R15" s="111">
        <f>P15*Q15</f>
        <v>3780.4110600000004</v>
      </c>
      <c r="S15" s="110">
        <f t="shared" ref="S15:S16" si="1">P15+(P15*0.03)</f>
        <v>64.89705653</v>
      </c>
      <c r="T15" s="108">
        <v>65</v>
      </c>
      <c r="U15" s="111">
        <f>S15*T15</f>
        <v>4218.3086744499997</v>
      </c>
      <c r="V15" s="22">
        <f t="shared" ref="V15:V16" si="2">U15+R15+O15+L15+I15+F15</f>
        <v>20855.345734449998</v>
      </c>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x14ac:dyDescent="0.2">
      <c r="A16" s="62"/>
      <c r="B16" s="53"/>
      <c r="C16" s="108" t="s">
        <v>42</v>
      </c>
      <c r="D16" s="109">
        <v>53.13</v>
      </c>
      <c r="E16" s="108">
        <v>10</v>
      </c>
      <c r="F16" s="111">
        <f t="shared" ref="F16" si="3">D16*E16</f>
        <v>531.30000000000007</v>
      </c>
      <c r="G16" s="110">
        <v>60.77</v>
      </c>
      <c r="H16" s="108">
        <v>30</v>
      </c>
      <c r="I16" s="111">
        <f t="shared" ref="I16" si="4">G16*H16</f>
        <v>1823.1000000000001</v>
      </c>
      <c r="J16" s="110">
        <v>59.39</v>
      </c>
      <c r="K16" s="108">
        <v>70</v>
      </c>
      <c r="L16" s="111">
        <f t="shared" ref="L16" si="5">J16*K16</f>
        <v>4157.3</v>
      </c>
      <c r="M16" s="110">
        <f t="shared" ref="M16" si="6">J16+(J16*0.03)</f>
        <v>61.171700000000001</v>
      </c>
      <c r="N16" s="108">
        <v>60</v>
      </c>
      <c r="O16" s="111">
        <f t="shared" ref="O16" si="7">M16*N16</f>
        <v>3670.3020000000001</v>
      </c>
      <c r="P16" s="110">
        <f t="shared" ref="P16" si="8">M16+(M16*0.03)</f>
        <v>63.006851000000005</v>
      </c>
      <c r="Q16" s="108">
        <v>50</v>
      </c>
      <c r="R16" s="111">
        <f t="shared" ref="R16" si="9">P16*Q16</f>
        <v>3150.3425500000003</v>
      </c>
      <c r="S16" s="110">
        <f t="shared" si="1"/>
        <v>64.89705653</v>
      </c>
      <c r="T16" s="108">
        <v>40</v>
      </c>
      <c r="U16" s="111">
        <f t="shared" ref="U16" si="10">S16*T16</f>
        <v>2595.8822611999999</v>
      </c>
      <c r="V16" s="22">
        <f t="shared" si="2"/>
        <v>15928.2268112</v>
      </c>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x14ac:dyDescent="0.2">
      <c r="A17" s="63"/>
      <c r="B17" s="54"/>
      <c r="C17" s="82" t="s">
        <v>14</v>
      </c>
      <c r="D17" s="78"/>
      <c r="E17" s="79"/>
      <c r="F17" s="80">
        <f>SUM(F15:F16)</f>
        <v>690.69</v>
      </c>
      <c r="G17" s="80"/>
      <c r="H17" s="80"/>
      <c r="I17" s="80">
        <f t="shared" ref="I17:U17" si="11">SUM(I15:I16)</f>
        <v>5469.3</v>
      </c>
      <c r="J17" s="80"/>
      <c r="K17" s="80"/>
      <c r="L17" s="80">
        <f t="shared" si="11"/>
        <v>8314.6</v>
      </c>
      <c r="M17" s="80"/>
      <c r="N17" s="80"/>
      <c r="O17" s="80">
        <f t="shared" si="11"/>
        <v>8564.0380000000005</v>
      </c>
      <c r="P17" s="80"/>
      <c r="Q17" s="80"/>
      <c r="R17" s="80">
        <f t="shared" si="11"/>
        <v>6930.7536100000007</v>
      </c>
      <c r="S17" s="80"/>
      <c r="T17" s="80"/>
      <c r="U17" s="80">
        <f t="shared" si="11"/>
        <v>6814.19093565</v>
      </c>
      <c r="V17" s="81">
        <f>SUM(V15:V16)</f>
        <v>36783.57254565</v>
      </c>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15" customHeight="1" x14ac:dyDescent="0.2">
      <c r="A18" s="48">
        <v>3</v>
      </c>
      <c r="B18" s="42" t="s">
        <v>8</v>
      </c>
      <c r="C18" s="8" t="s">
        <v>22</v>
      </c>
      <c r="D18" s="12"/>
      <c r="E18" s="3"/>
      <c r="F18" s="23"/>
      <c r="G18" s="21"/>
      <c r="H18" s="30"/>
      <c r="I18" s="21"/>
      <c r="J18" s="21"/>
      <c r="K18" s="30"/>
      <c r="L18" s="21"/>
      <c r="M18" s="21"/>
      <c r="N18" s="30"/>
      <c r="O18" s="21"/>
      <c r="P18" s="21"/>
      <c r="Q18" s="30"/>
      <c r="R18" s="21"/>
      <c r="S18" s="21"/>
      <c r="T18" s="30"/>
      <c r="U18" s="21"/>
      <c r="V18" s="22"/>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ht="30" x14ac:dyDescent="0.2">
      <c r="A19" s="47"/>
      <c r="B19" s="41"/>
      <c r="C19" s="10" t="s">
        <v>6</v>
      </c>
      <c r="D19" s="11"/>
      <c r="E19" s="3"/>
      <c r="F19" s="23"/>
      <c r="G19" s="21"/>
      <c r="H19" s="30"/>
      <c r="I19" s="21"/>
      <c r="J19" s="21"/>
      <c r="K19" s="36"/>
      <c r="L19" s="21"/>
      <c r="M19" s="21"/>
      <c r="N19" s="36"/>
      <c r="O19" s="21"/>
      <c r="P19" s="21"/>
      <c r="Q19" s="36"/>
      <c r="R19" s="21"/>
      <c r="S19" s="21"/>
      <c r="T19" s="36"/>
      <c r="U19" s="21"/>
      <c r="V19" s="22"/>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ht="45" x14ac:dyDescent="0.2">
      <c r="A20" s="47"/>
      <c r="B20" s="41"/>
      <c r="C20" s="9" t="s">
        <v>3</v>
      </c>
      <c r="D20" s="11"/>
      <c r="E20" s="3"/>
      <c r="F20" s="23"/>
      <c r="G20" s="21"/>
      <c r="H20" s="30"/>
      <c r="I20" s="21"/>
      <c r="J20" s="21"/>
      <c r="K20" s="36"/>
      <c r="L20" s="21"/>
      <c r="M20" s="21"/>
      <c r="N20" s="36"/>
      <c r="O20" s="21"/>
      <c r="P20" s="21"/>
      <c r="Q20" s="36"/>
      <c r="R20" s="21"/>
      <c r="S20" s="21"/>
      <c r="T20" s="36"/>
      <c r="U20" s="21"/>
      <c r="V20" s="22"/>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x14ac:dyDescent="0.2">
      <c r="A21" s="47"/>
      <c r="B21" s="41"/>
      <c r="C21" s="10" t="s">
        <v>0</v>
      </c>
      <c r="D21" s="11"/>
      <c r="E21" s="3"/>
      <c r="F21" s="23"/>
      <c r="G21" s="21"/>
      <c r="H21" s="30"/>
      <c r="I21" s="21"/>
      <c r="J21" s="21"/>
      <c r="K21" s="30"/>
      <c r="L21" s="21"/>
      <c r="M21" s="21"/>
      <c r="N21" s="30"/>
      <c r="O21" s="21"/>
      <c r="P21" s="21"/>
      <c r="Q21" s="30"/>
      <c r="R21" s="21"/>
      <c r="S21" s="21"/>
      <c r="T21" s="30"/>
      <c r="U21" s="21"/>
      <c r="V21" s="22"/>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ht="15" customHeight="1" x14ac:dyDescent="0.2">
      <c r="A22" s="47"/>
      <c r="B22" s="41"/>
      <c r="C22" s="8" t="s">
        <v>2</v>
      </c>
      <c r="D22" s="11"/>
      <c r="E22" s="3"/>
      <c r="F22" s="23"/>
      <c r="G22" s="21"/>
      <c r="H22" s="30"/>
      <c r="I22" s="21"/>
      <c r="J22" s="21"/>
      <c r="K22" s="36"/>
      <c r="L22" s="21"/>
      <c r="M22" s="21"/>
      <c r="N22" s="36"/>
      <c r="O22" s="21"/>
      <c r="P22" s="21"/>
      <c r="Q22" s="36"/>
      <c r="R22" s="21"/>
      <c r="S22" s="21"/>
      <c r="T22" s="36"/>
      <c r="U22" s="21"/>
      <c r="V22" s="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ht="15" customHeight="1" x14ac:dyDescent="0.2">
      <c r="A23" s="47"/>
      <c r="B23" s="41"/>
      <c r="C23" s="108" t="s">
        <v>43</v>
      </c>
      <c r="D23" s="109">
        <v>53.13</v>
      </c>
      <c r="E23" s="108">
        <v>5</v>
      </c>
      <c r="F23" s="111">
        <f t="shared" ref="F23:F26" si="12">D23*E23</f>
        <v>265.65000000000003</v>
      </c>
      <c r="G23" s="110">
        <v>60.77</v>
      </c>
      <c r="H23" s="108">
        <v>40</v>
      </c>
      <c r="I23" s="111">
        <f t="shared" ref="I23:I26" si="13">G23*H23</f>
        <v>2430.8000000000002</v>
      </c>
      <c r="J23" s="110">
        <v>59.39</v>
      </c>
      <c r="K23" s="108">
        <v>35</v>
      </c>
      <c r="L23" s="111">
        <f t="shared" ref="L23:L26" si="14">J23*K23</f>
        <v>2078.65</v>
      </c>
      <c r="M23" s="110">
        <f t="shared" ref="M23:M26" si="15">J23+(J23*0.03)</f>
        <v>61.171700000000001</v>
      </c>
      <c r="N23" s="108">
        <v>35</v>
      </c>
      <c r="O23" s="111">
        <f t="shared" ref="O23:O26" si="16">M23*N23</f>
        <v>2141.0095000000001</v>
      </c>
      <c r="P23" s="110">
        <f t="shared" ref="P23:P26" si="17">M23+(M23*0.03)</f>
        <v>63.006851000000005</v>
      </c>
      <c r="Q23" s="108">
        <v>20</v>
      </c>
      <c r="R23" s="111">
        <f t="shared" ref="R23:R26" si="18">P23*Q23</f>
        <v>1260.1370200000001</v>
      </c>
      <c r="S23" s="110">
        <f t="shared" ref="S23:S26" si="19">P23+(P23*0.03)</f>
        <v>64.89705653</v>
      </c>
      <c r="T23" s="108">
        <v>10</v>
      </c>
      <c r="U23" s="111">
        <f t="shared" ref="U23:U26" si="20">S23*T23</f>
        <v>648.97056529999998</v>
      </c>
      <c r="V23" s="22">
        <f t="shared" ref="V23:V26" si="21">U23+R23+O23+L23+I23+F23</f>
        <v>8825.2170853000007</v>
      </c>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ht="15" customHeight="1" x14ac:dyDescent="0.2">
      <c r="A24" s="47"/>
      <c r="B24" s="41"/>
      <c r="C24" s="108" t="s">
        <v>44</v>
      </c>
      <c r="D24" s="109">
        <v>53.13</v>
      </c>
      <c r="E24" s="108">
        <v>5</v>
      </c>
      <c r="F24" s="111">
        <f t="shared" si="12"/>
        <v>265.65000000000003</v>
      </c>
      <c r="G24" s="110">
        <v>60.77</v>
      </c>
      <c r="H24" s="108">
        <v>35</v>
      </c>
      <c r="I24" s="111">
        <f t="shared" si="13"/>
        <v>2126.9500000000003</v>
      </c>
      <c r="J24" s="110">
        <v>59.39</v>
      </c>
      <c r="K24" s="108">
        <v>30</v>
      </c>
      <c r="L24" s="111">
        <f t="shared" si="14"/>
        <v>1781.7</v>
      </c>
      <c r="M24" s="110">
        <f t="shared" si="15"/>
        <v>61.171700000000001</v>
      </c>
      <c r="N24" s="108">
        <v>50</v>
      </c>
      <c r="O24" s="111">
        <f t="shared" si="16"/>
        <v>3058.585</v>
      </c>
      <c r="P24" s="110">
        <f t="shared" si="17"/>
        <v>63.006851000000005</v>
      </c>
      <c r="Q24" s="108">
        <v>10</v>
      </c>
      <c r="R24" s="111">
        <f t="shared" si="18"/>
        <v>630.06851000000006</v>
      </c>
      <c r="S24" s="110">
        <f t="shared" si="19"/>
        <v>64.89705653</v>
      </c>
      <c r="T24" s="108">
        <v>20</v>
      </c>
      <c r="U24" s="111">
        <f t="shared" si="20"/>
        <v>1297.9411306</v>
      </c>
      <c r="V24" s="22">
        <f t="shared" si="21"/>
        <v>9160.8946405999995</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ht="15" customHeight="1" x14ac:dyDescent="0.2">
      <c r="A25" s="47"/>
      <c r="B25" s="41"/>
      <c r="C25" s="108" t="s">
        <v>45</v>
      </c>
      <c r="D25" s="109">
        <v>53.13</v>
      </c>
      <c r="E25" s="108">
        <v>5</v>
      </c>
      <c r="F25" s="111">
        <f t="shared" si="12"/>
        <v>265.65000000000003</v>
      </c>
      <c r="G25" s="110">
        <v>60.77</v>
      </c>
      <c r="H25" s="108">
        <v>40</v>
      </c>
      <c r="I25" s="111">
        <f t="shared" si="13"/>
        <v>2430.8000000000002</v>
      </c>
      <c r="J25" s="110">
        <v>59.39</v>
      </c>
      <c r="K25" s="108">
        <v>45</v>
      </c>
      <c r="L25" s="111">
        <f t="shared" si="14"/>
        <v>2672.55</v>
      </c>
      <c r="M25" s="110">
        <f t="shared" si="15"/>
        <v>61.171700000000001</v>
      </c>
      <c r="N25" s="108">
        <v>48</v>
      </c>
      <c r="O25" s="111">
        <f t="shared" si="16"/>
        <v>2936.2416000000003</v>
      </c>
      <c r="P25" s="110">
        <f t="shared" si="17"/>
        <v>63.006851000000005</v>
      </c>
      <c r="Q25" s="108">
        <v>35</v>
      </c>
      <c r="R25" s="111">
        <f t="shared" si="18"/>
        <v>2205.2397850000002</v>
      </c>
      <c r="S25" s="110">
        <f t="shared" si="19"/>
        <v>64.89705653</v>
      </c>
      <c r="T25" s="108">
        <v>36</v>
      </c>
      <c r="U25" s="111">
        <f t="shared" si="20"/>
        <v>2336.29403508</v>
      </c>
      <c r="V25" s="22">
        <f t="shared" si="21"/>
        <v>12846.775420079999</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ht="15" customHeight="1" x14ac:dyDescent="0.2">
      <c r="A26" s="47"/>
      <c r="B26" s="41"/>
      <c r="C26" s="108" t="s">
        <v>46</v>
      </c>
      <c r="D26" s="109">
        <v>53.13</v>
      </c>
      <c r="E26" s="108">
        <v>0</v>
      </c>
      <c r="F26" s="111">
        <f t="shared" si="12"/>
        <v>0</v>
      </c>
      <c r="G26" s="110">
        <v>60.77</v>
      </c>
      <c r="H26" s="108">
        <v>1</v>
      </c>
      <c r="I26" s="111">
        <f t="shared" si="13"/>
        <v>60.77</v>
      </c>
      <c r="J26" s="110">
        <v>59.39</v>
      </c>
      <c r="K26" s="108">
        <v>8</v>
      </c>
      <c r="L26" s="111">
        <f t="shared" si="14"/>
        <v>475.12</v>
      </c>
      <c r="M26" s="110">
        <f t="shared" si="15"/>
        <v>61.171700000000001</v>
      </c>
      <c r="N26" s="108">
        <v>5</v>
      </c>
      <c r="O26" s="111">
        <f t="shared" si="16"/>
        <v>305.85849999999999</v>
      </c>
      <c r="P26" s="110">
        <f t="shared" si="17"/>
        <v>63.006851000000005</v>
      </c>
      <c r="Q26" s="108">
        <v>5</v>
      </c>
      <c r="R26" s="111">
        <f t="shared" si="18"/>
        <v>315.03425500000003</v>
      </c>
      <c r="S26" s="110">
        <f t="shared" si="19"/>
        <v>64.89705653</v>
      </c>
      <c r="T26" s="108">
        <v>3</v>
      </c>
      <c r="U26" s="111">
        <f t="shared" si="20"/>
        <v>194.69116959000002</v>
      </c>
      <c r="V26" s="22">
        <f t="shared" si="21"/>
        <v>1351.47392459</v>
      </c>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ht="15" customHeight="1" x14ac:dyDescent="0.2">
      <c r="A27" s="47"/>
      <c r="B27" s="41"/>
      <c r="C27" s="108"/>
      <c r="D27" s="109"/>
      <c r="E27" s="108"/>
      <c r="F27" s="111"/>
      <c r="G27" s="110"/>
      <c r="H27" s="108"/>
      <c r="I27" s="111"/>
      <c r="J27" s="21"/>
      <c r="K27" s="108"/>
      <c r="L27" s="111"/>
      <c r="M27" s="21"/>
      <c r="N27" s="108"/>
      <c r="O27" s="111"/>
      <c r="P27" s="21"/>
      <c r="Q27" s="108"/>
      <c r="R27" s="111"/>
      <c r="S27" s="21"/>
      <c r="T27" s="108"/>
      <c r="U27" s="111"/>
      <c r="V27" s="22"/>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ht="15" customHeight="1" x14ac:dyDescent="0.2">
      <c r="A28" s="47"/>
      <c r="B28" s="41"/>
      <c r="C28" s="108" t="s">
        <v>47</v>
      </c>
      <c r="D28" s="109">
        <v>53.13</v>
      </c>
      <c r="E28" s="108">
        <v>5</v>
      </c>
      <c r="F28" s="111">
        <f>D28*E28</f>
        <v>265.65000000000003</v>
      </c>
      <c r="G28" s="110">
        <v>60.77</v>
      </c>
      <c r="H28" s="108">
        <v>10</v>
      </c>
      <c r="I28" s="111">
        <f>G28*H28</f>
        <v>607.70000000000005</v>
      </c>
      <c r="J28" s="110">
        <v>59.39</v>
      </c>
      <c r="K28" s="108">
        <v>35</v>
      </c>
      <c r="L28" s="111">
        <f>J28*K28</f>
        <v>2078.65</v>
      </c>
      <c r="M28" s="110">
        <f>J28+(J28*0.03)</f>
        <v>61.171700000000001</v>
      </c>
      <c r="N28" s="108">
        <v>35</v>
      </c>
      <c r="O28" s="111">
        <f>M28*N28</f>
        <v>2141.0095000000001</v>
      </c>
      <c r="P28" s="110">
        <f>M28+(M28*0.03)</f>
        <v>63.006851000000005</v>
      </c>
      <c r="Q28" s="108">
        <v>40</v>
      </c>
      <c r="R28" s="111">
        <f>P28*Q28</f>
        <v>2520.2740400000002</v>
      </c>
      <c r="S28" s="110">
        <f>P28+(P28*0.03)</f>
        <v>64.89705653</v>
      </c>
      <c r="T28" s="108">
        <v>25</v>
      </c>
      <c r="U28" s="111">
        <f>S28*T28</f>
        <v>1622.42641325</v>
      </c>
      <c r="V28" s="22">
        <f t="shared" ref="V28" si="22">U28+R28+O28+L28+I28+F28</f>
        <v>9235.7099532500015</v>
      </c>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ht="15" customHeight="1" x14ac:dyDescent="0.2">
      <c r="A29" s="47"/>
      <c r="B29" s="41"/>
      <c r="C29" s="112"/>
      <c r="D29" s="109"/>
      <c r="E29" s="108"/>
      <c r="F29" s="111"/>
      <c r="G29" s="110"/>
      <c r="H29" s="108"/>
      <c r="I29" s="111"/>
      <c r="J29" s="110"/>
      <c r="K29" s="108"/>
      <c r="L29" s="111"/>
      <c r="M29" s="110"/>
      <c r="N29" s="108"/>
      <c r="O29" s="111"/>
      <c r="P29" s="110"/>
      <c r="Q29" s="108"/>
      <c r="R29" s="111"/>
      <c r="S29" s="110"/>
      <c r="T29" s="108"/>
      <c r="U29" s="111"/>
      <c r="V29" s="22"/>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ht="15" customHeight="1" x14ac:dyDescent="0.25">
      <c r="A30" s="47"/>
      <c r="B30" s="41"/>
      <c r="C30" s="113" t="s">
        <v>51</v>
      </c>
      <c r="D30" s="109"/>
      <c r="E30" s="108"/>
      <c r="F30" s="111"/>
      <c r="G30" s="110"/>
      <c r="H30" s="108"/>
      <c r="I30" s="111"/>
      <c r="J30" s="110"/>
      <c r="K30" s="108"/>
      <c r="L30" s="111"/>
      <c r="M30" s="110"/>
      <c r="N30" s="108"/>
      <c r="O30" s="111"/>
      <c r="P30" s="110"/>
      <c r="Q30" s="108"/>
      <c r="R30" s="111"/>
      <c r="S30" s="110"/>
      <c r="T30" s="108"/>
      <c r="U30" s="111"/>
      <c r="V30" s="22"/>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ht="15" customHeight="1" x14ac:dyDescent="0.2">
      <c r="A31" s="47"/>
      <c r="B31" s="41"/>
      <c r="C31" s="108" t="s">
        <v>48</v>
      </c>
      <c r="D31" s="109">
        <v>430.55</v>
      </c>
      <c r="E31" s="108">
        <v>5</v>
      </c>
      <c r="F31" s="111">
        <f t="shared" ref="F31:F32" si="23">D31*E31</f>
        <v>2152.75</v>
      </c>
      <c r="G31" s="109">
        <v>430.55</v>
      </c>
      <c r="H31" s="108">
        <v>40</v>
      </c>
      <c r="I31" s="111">
        <f t="shared" ref="I31:I32" si="24">G31*H31</f>
        <v>17222</v>
      </c>
      <c r="J31" s="110">
        <v>418.64</v>
      </c>
      <c r="K31" s="108">
        <v>35</v>
      </c>
      <c r="L31" s="111">
        <f t="shared" ref="L31:L32" si="25">J31*K31</f>
        <v>14652.4</v>
      </c>
      <c r="M31" s="110">
        <f t="shared" ref="M31:M32" si="26">J31+(J31*0.03)</f>
        <v>431.19919999999996</v>
      </c>
      <c r="N31" s="108">
        <v>25</v>
      </c>
      <c r="O31" s="111">
        <f t="shared" ref="O31:O32" si="27">M31*N31</f>
        <v>10779.98</v>
      </c>
      <c r="P31" s="110">
        <f t="shared" ref="P31:P32" si="28">M31+(M31*0.03)</f>
        <v>444.13517599999994</v>
      </c>
      <c r="Q31" s="108">
        <v>20</v>
      </c>
      <c r="R31" s="111">
        <f t="shared" ref="R31:R32" si="29">P31*Q31</f>
        <v>8882.7035199999991</v>
      </c>
      <c r="S31" s="110">
        <f t="shared" ref="S31:S32" si="30">P31+(P31*0.03)</f>
        <v>457.45923127999993</v>
      </c>
      <c r="T31" s="108">
        <v>10</v>
      </c>
      <c r="U31" s="111">
        <f t="shared" ref="U31:U32" si="31">S31*T31</f>
        <v>4574.5923127999995</v>
      </c>
      <c r="V31" s="22">
        <f t="shared" ref="V31:V32" si="32">U31+R31+O31+L31+I31+F31</f>
        <v>58264.4258328</v>
      </c>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ht="15" customHeight="1" x14ac:dyDescent="0.2">
      <c r="A32" s="47"/>
      <c r="B32" s="41"/>
      <c r="C32" s="108" t="s">
        <v>49</v>
      </c>
      <c r="D32" s="109">
        <v>172.22</v>
      </c>
      <c r="E32" s="108">
        <v>5</v>
      </c>
      <c r="F32" s="111">
        <f t="shared" si="23"/>
        <v>861.1</v>
      </c>
      <c r="G32" s="109">
        <v>172.22</v>
      </c>
      <c r="H32" s="108">
        <v>35</v>
      </c>
      <c r="I32" s="111">
        <f t="shared" si="24"/>
        <v>6027.7</v>
      </c>
      <c r="J32" s="110">
        <v>167.46</v>
      </c>
      <c r="K32" s="108">
        <v>30</v>
      </c>
      <c r="L32" s="111">
        <f t="shared" si="25"/>
        <v>5023.8</v>
      </c>
      <c r="M32" s="110">
        <f t="shared" si="26"/>
        <v>172.4838</v>
      </c>
      <c r="N32" s="108">
        <v>50</v>
      </c>
      <c r="O32" s="111">
        <f t="shared" si="27"/>
        <v>8624.19</v>
      </c>
      <c r="P32" s="110">
        <f t="shared" si="28"/>
        <v>177.65831399999999</v>
      </c>
      <c r="Q32" s="108">
        <v>10</v>
      </c>
      <c r="R32" s="111">
        <f t="shared" si="29"/>
        <v>1776.58314</v>
      </c>
      <c r="S32" s="110">
        <f t="shared" si="30"/>
        <v>182.98806342</v>
      </c>
      <c r="T32" s="108">
        <v>20</v>
      </c>
      <c r="U32" s="111">
        <f t="shared" si="31"/>
        <v>3659.7612684000001</v>
      </c>
      <c r="V32" s="22">
        <f t="shared" si="32"/>
        <v>25973.134408400001</v>
      </c>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ht="15" customHeight="1" x14ac:dyDescent="0.2">
      <c r="A33" s="47"/>
      <c r="B33" s="41"/>
      <c r="C33" s="112"/>
      <c r="D33" s="109"/>
      <c r="E33" s="108"/>
      <c r="F33" s="111"/>
      <c r="G33" s="110"/>
      <c r="H33" s="108"/>
      <c r="I33" s="111"/>
      <c r="J33" s="110"/>
      <c r="K33" s="108"/>
      <c r="L33" s="111"/>
      <c r="M33" s="110"/>
      <c r="N33" s="108"/>
      <c r="O33" s="111"/>
      <c r="P33" s="110"/>
      <c r="Q33" s="108"/>
      <c r="R33" s="111"/>
      <c r="S33" s="110"/>
      <c r="T33" s="108"/>
      <c r="U33" s="111"/>
      <c r="V33" s="22"/>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ht="15" customHeight="1" x14ac:dyDescent="0.25">
      <c r="A34" s="47"/>
      <c r="B34" s="41"/>
      <c r="C34" s="113" t="s">
        <v>50</v>
      </c>
      <c r="D34" s="109"/>
      <c r="E34" s="108"/>
      <c r="F34" s="111"/>
      <c r="G34" s="110"/>
      <c r="H34" s="108"/>
      <c r="I34" s="111"/>
      <c r="J34" s="110"/>
      <c r="K34" s="108"/>
      <c r="L34" s="111"/>
      <c r="M34" s="110"/>
      <c r="N34" s="108"/>
      <c r="O34" s="111"/>
      <c r="P34" s="110"/>
      <c r="Q34" s="108"/>
      <c r="R34" s="111"/>
      <c r="S34" s="110"/>
      <c r="T34" s="108"/>
      <c r="U34" s="111"/>
      <c r="V34" s="22"/>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ht="15" customHeight="1" x14ac:dyDescent="0.2">
      <c r="A35" s="47"/>
      <c r="B35" s="41"/>
      <c r="C35" s="107" t="s">
        <v>6</v>
      </c>
      <c r="D35" s="109">
        <v>993.97</v>
      </c>
      <c r="E35" s="108">
        <v>2</v>
      </c>
      <c r="F35" s="111">
        <f t="shared" ref="F35:F37" si="33">D35*E35</f>
        <v>1987.94</v>
      </c>
      <c r="G35" s="109">
        <v>993.97</v>
      </c>
      <c r="H35" s="108">
        <v>15</v>
      </c>
      <c r="I35" s="111">
        <f t="shared" ref="I35:I37" si="34">G35*H35</f>
        <v>14909.550000000001</v>
      </c>
      <c r="J35" s="110">
        <v>965.78</v>
      </c>
      <c r="K35" s="108">
        <v>25</v>
      </c>
      <c r="L35" s="111">
        <f t="shared" ref="L35:L37" si="35">J35*K35</f>
        <v>24144.5</v>
      </c>
      <c r="M35" s="110">
        <f t="shared" ref="M35:M37" si="36">J35+(J35*0.03)</f>
        <v>994.75339999999994</v>
      </c>
      <c r="N35" s="108">
        <v>20</v>
      </c>
      <c r="O35" s="111">
        <f t="shared" ref="O35:O37" si="37">M35*N35</f>
        <v>19895.067999999999</v>
      </c>
      <c r="P35" s="110">
        <f>M35+(M35*0.03)</f>
        <v>1024.596002</v>
      </c>
      <c r="Q35" s="108">
        <v>10</v>
      </c>
      <c r="R35" s="111">
        <f t="shared" ref="R35:R37" si="38">P35*Q35</f>
        <v>10245.96002</v>
      </c>
      <c r="S35" s="110">
        <f t="shared" ref="S35:S37" si="39">P35+(P35*0.03)</f>
        <v>1055.33388206</v>
      </c>
      <c r="T35" s="108">
        <v>5</v>
      </c>
      <c r="U35" s="111">
        <f t="shared" ref="U35:U37" si="40">S35*T35</f>
        <v>5276.6694103</v>
      </c>
      <c r="V35" s="22">
        <f t="shared" ref="V35:V37" si="41">U35+R35+O35+L35+I35+F35</f>
        <v>76459.687430300008</v>
      </c>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ht="15" customHeight="1" x14ac:dyDescent="0.2">
      <c r="A36" s="47"/>
      <c r="B36" s="41"/>
      <c r="C36" s="108" t="s">
        <v>52</v>
      </c>
      <c r="D36" s="109">
        <v>248.49</v>
      </c>
      <c r="E36" s="108">
        <v>2</v>
      </c>
      <c r="F36" s="111">
        <f t="shared" si="33"/>
        <v>496.98</v>
      </c>
      <c r="G36" s="109">
        <v>248.49</v>
      </c>
      <c r="H36" s="108">
        <v>30</v>
      </c>
      <c r="I36" s="111">
        <f t="shared" si="34"/>
        <v>7454.7000000000007</v>
      </c>
      <c r="J36" s="110">
        <v>241.45</v>
      </c>
      <c r="K36" s="108">
        <v>25</v>
      </c>
      <c r="L36" s="111">
        <f t="shared" si="35"/>
        <v>6036.25</v>
      </c>
      <c r="M36" s="110">
        <f t="shared" si="36"/>
        <v>248.6935</v>
      </c>
      <c r="N36" s="108">
        <v>20</v>
      </c>
      <c r="O36" s="111">
        <f t="shared" si="37"/>
        <v>4973.87</v>
      </c>
      <c r="P36" s="110">
        <f t="shared" ref="P36:P37" si="42">M36+(M36*0.03)</f>
        <v>256.15430500000002</v>
      </c>
      <c r="Q36" s="108">
        <v>10</v>
      </c>
      <c r="R36" s="111">
        <f t="shared" si="38"/>
        <v>2561.5430500000002</v>
      </c>
      <c r="S36" s="110">
        <f t="shared" si="39"/>
        <v>263.83893415</v>
      </c>
      <c r="T36" s="108">
        <v>5</v>
      </c>
      <c r="U36" s="111">
        <f t="shared" si="40"/>
        <v>1319.1946707500001</v>
      </c>
      <c r="V36" s="22">
        <f t="shared" si="41"/>
        <v>22842.537720750002</v>
      </c>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ht="15" customHeight="1" x14ac:dyDescent="0.2">
      <c r="A37" s="47"/>
      <c r="B37" s="41"/>
      <c r="C37" s="107" t="s">
        <v>53</v>
      </c>
      <c r="D37" s="109">
        <v>388.26</v>
      </c>
      <c r="E37" s="108">
        <v>2</v>
      </c>
      <c r="F37" s="111">
        <f t="shared" si="33"/>
        <v>776.52</v>
      </c>
      <c r="G37" s="109">
        <v>388.26</v>
      </c>
      <c r="H37" s="108">
        <v>14</v>
      </c>
      <c r="I37" s="111">
        <f t="shared" si="34"/>
        <v>5435.6399999999994</v>
      </c>
      <c r="J37" s="110">
        <v>376.41</v>
      </c>
      <c r="K37" s="108">
        <v>25</v>
      </c>
      <c r="L37" s="111">
        <f t="shared" si="35"/>
        <v>9410.25</v>
      </c>
      <c r="M37" s="110">
        <f t="shared" si="36"/>
        <v>387.70230000000004</v>
      </c>
      <c r="N37" s="108">
        <v>20</v>
      </c>
      <c r="O37" s="111">
        <f t="shared" si="37"/>
        <v>7754.0460000000003</v>
      </c>
      <c r="P37" s="110">
        <f t="shared" si="42"/>
        <v>399.33336900000006</v>
      </c>
      <c r="Q37" s="108">
        <v>20</v>
      </c>
      <c r="R37" s="111">
        <f t="shared" si="38"/>
        <v>7986.6673800000008</v>
      </c>
      <c r="S37" s="110">
        <f t="shared" si="39"/>
        <v>411.31337007000008</v>
      </c>
      <c r="T37" s="108">
        <v>3</v>
      </c>
      <c r="U37" s="111">
        <f t="shared" si="40"/>
        <v>1233.9401102100003</v>
      </c>
      <c r="V37" s="22">
        <f t="shared" si="41"/>
        <v>32597.063490210003</v>
      </c>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ht="15" customHeight="1" x14ac:dyDescent="0.2">
      <c r="A38" s="47"/>
      <c r="B38" s="41"/>
      <c r="C38" s="112"/>
      <c r="D38" s="109"/>
      <c r="E38" s="108"/>
      <c r="F38" s="111"/>
      <c r="G38" s="110"/>
      <c r="H38" s="108"/>
      <c r="I38" s="111"/>
      <c r="J38" s="110"/>
      <c r="K38" s="108"/>
      <c r="L38" s="111"/>
      <c r="M38" s="110"/>
      <c r="N38" s="108"/>
      <c r="O38" s="111"/>
      <c r="P38" s="110"/>
      <c r="Q38" s="108"/>
      <c r="R38" s="111"/>
      <c r="S38" s="110"/>
      <c r="T38" s="108"/>
      <c r="U38" s="111"/>
      <c r="V38" s="22"/>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ht="15" customHeight="1" x14ac:dyDescent="0.2">
      <c r="A39" s="47"/>
      <c r="B39" s="41"/>
      <c r="C39" s="112"/>
      <c r="D39" s="109"/>
      <c r="E39" s="108"/>
      <c r="F39" s="111"/>
      <c r="G39" s="110"/>
      <c r="H39" s="108"/>
      <c r="I39" s="111"/>
      <c r="J39" s="110"/>
      <c r="K39" s="108"/>
      <c r="L39" s="111"/>
      <c r="M39" s="110"/>
      <c r="N39" s="108"/>
      <c r="O39" s="111"/>
      <c r="P39" s="110"/>
      <c r="Q39" s="108"/>
      <c r="R39" s="111"/>
      <c r="S39" s="110"/>
      <c r="T39" s="108"/>
      <c r="U39" s="111"/>
      <c r="V39" s="22"/>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x14ac:dyDescent="0.2">
      <c r="A40" s="49"/>
      <c r="B40" s="43"/>
      <c r="C40" s="77" t="s">
        <v>14</v>
      </c>
      <c r="D40" s="78"/>
      <c r="E40" s="79"/>
      <c r="F40" s="80">
        <f>SUM(F18:F39)</f>
        <v>7337.8900000000012</v>
      </c>
      <c r="G40" s="80"/>
      <c r="H40" s="80"/>
      <c r="I40" s="80">
        <f t="shared" ref="I40:U40" si="43">SUM(I18:I39)</f>
        <v>58706.61</v>
      </c>
      <c r="J40" s="80"/>
      <c r="K40" s="80"/>
      <c r="L40" s="80">
        <f t="shared" si="43"/>
        <v>68353.87</v>
      </c>
      <c r="M40" s="80"/>
      <c r="N40" s="80"/>
      <c r="O40" s="80">
        <f t="shared" si="43"/>
        <v>62609.858100000005</v>
      </c>
      <c r="P40" s="80"/>
      <c r="Q40" s="80"/>
      <c r="R40" s="80">
        <f t="shared" si="43"/>
        <v>38384.210719999995</v>
      </c>
      <c r="S40" s="80"/>
      <c r="T40" s="80"/>
      <c r="U40" s="80">
        <f t="shared" si="43"/>
        <v>22164.48108628</v>
      </c>
      <c r="V40" s="81">
        <f>SUM(V22:V37)</f>
        <v>257556.91990628</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ht="15" customHeight="1" x14ac:dyDescent="0.2">
      <c r="A41" s="48">
        <v>4</v>
      </c>
      <c r="B41" s="44" t="s">
        <v>11</v>
      </c>
      <c r="C41" s="8" t="s">
        <v>15</v>
      </c>
      <c r="D41" s="11"/>
      <c r="E41" s="3"/>
      <c r="F41" s="23"/>
      <c r="G41" s="21"/>
      <c r="H41" s="31"/>
      <c r="I41" s="21"/>
      <c r="J41" s="21"/>
      <c r="K41" s="31"/>
      <c r="L41" s="21"/>
      <c r="M41" s="21"/>
      <c r="N41" s="31"/>
      <c r="O41" s="21"/>
      <c r="P41" s="21"/>
      <c r="Q41" s="31"/>
      <c r="R41" s="21"/>
      <c r="S41" s="21"/>
      <c r="T41" s="31"/>
      <c r="U41" s="21"/>
      <c r="V41" s="22"/>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ht="15" customHeight="1" x14ac:dyDescent="0.2">
      <c r="A42" s="47"/>
      <c r="B42" s="45"/>
      <c r="C42" s="8" t="s">
        <v>16</v>
      </c>
      <c r="D42" s="11"/>
      <c r="E42" s="3"/>
      <c r="F42" s="23"/>
      <c r="G42" s="21"/>
      <c r="H42" s="31"/>
      <c r="I42" s="21"/>
      <c r="J42" s="21"/>
      <c r="K42" s="31"/>
      <c r="L42" s="21"/>
      <c r="M42" s="21"/>
      <c r="N42" s="31"/>
      <c r="O42" s="21"/>
      <c r="P42" s="21"/>
      <c r="Q42" s="31"/>
      <c r="R42" s="21"/>
      <c r="S42" s="21"/>
      <c r="T42" s="31"/>
      <c r="U42" s="21"/>
      <c r="V42" s="2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16384" ht="15" customHeight="1" x14ac:dyDescent="0.2">
      <c r="A43" s="47"/>
      <c r="B43" s="45"/>
      <c r="C43" s="108" t="s">
        <v>40</v>
      </c>
      <c r="D43" s="109">
        <v>53.13</v>
      </c>
      <c r="E43" s="108">
        <v>20</v>
      </c>
      <c r="F43" s="111">
        <f t="shared" ref="F43:F44" si="44">D43*E43</f>
        <v>1062.6000000000001</v>
      </c>
      <c r="G43" s="110">
        <v>60.77</v>
      </c>
      <c r="H43" s="108">
        <v>48</v>
      </c>
      <c r="I43" s="111">
        <f t="shared" ref="I43:I44" si="45">G43*H43</f>
        <v>2916.96</v>
      </c>
      <c r="J43" s="110">
        <v>59.39</v>
      </c>
      <c r="K43" s="108">
        <v>115</v>
      </c>
      <c r="L43" s="111">
        <f t="shared" ref="L43:L44" si="46">J43*K43</f>
        <v>6829.85</v>
      </c>
      <c r="M43" s="110">
        <f t="shared" ref="M43:M44" si="47">J43+(J43*0.03)</f>
        <v>61.171700000000001</v>
      </c>
      <c r="N43" s="117">
        <v>120.18</v>
      </c>
      <c r="O43" s="111">
        <f t="shared" ref="O43:O44" si="48">M43*N43</f>
        <v>7351.6149060000007</v>
      </c>
      <c r="P43" s="110">
        <f t="shared" ref="P43:P44" si="49">M43+(M43*0.03)</f>
        <v>63.006851000000005</v>
      </c>
      <c r="Q43" s="108">
        <v>100</v>
      </c>
      <c r="R43" s="111">
        <f t="shared" ref="R43:R44" si="50">P43*Q43</f>
        <v>6300.6851000000006</v>
      </c>
      <c r="S43" s="110">
        <f t="shared" ref="S43:S44" si="51">P43+(P43*0.03)</f>
        <v>64.89705653</v>
      </c>
      <c r="T43" s="108">
        <v>34.4</v>
      </c>
      <c r="U43" s="111">
        <f t="shared" ref="U43:U44" si="52">S43*T43</f>
        <v>2232.4587446319997</v>
      </c>
      <c r="V43" s="22">
        <f t="shared" ref="V43:V44" si="53">U43+R43+O43+L43+I43+F43</f>
        <v>26694.168750632001</v>
      </c>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ht="15" customHeight="1" x14ac:dyDescent="0.2">
      <c r="A44" s="47"/>
      <c r="B44" s="45"/>
      <c r="C44" s="108" t="s">
        <v>41</v>
      </c>
      <c r="D44" s="109">
        <v>53.13</v>
      </c>
      <c r="E44" s="108">
        <v>20</v>
      </c>
      <c r="F44" s="111">
        <f t="shared" si="44"/>
        <v>1062.6000000000001</v>
      </c>
      <c r="G44" s="110">
        <v>60.77</v>
      </c>
      <c r="H44" s="108">
        <v>80</v>
      </c>
      <c r="I44" s="111">
        <f t="shared" si="45"/>
        <v>4861.6000000000004</v>
      </c>
      <c r="J44" s="110">
        <v>59.39</v>
      </c>
      <c r="K44" s="108">
        <v>220</v>
      </c>
      <c r="L44" s="111">
        <f t="shared" si="46"/>
        <v>13065.8</v>
      </c>
      <c r="M44" s="110">
        <f t="shared" si="47"/>
        <v>61.171700000000001</v>
      </c>
      <c r="N44" s="117">
        <v>120.05</v>
      </c>
      <c r="O44" s="111">
        <f t="shared" si="48"/>
        <v>7343.662585</v>
      </c>
      <c r="P44" s="110">
        <f t="shared" si="49"/>
        <v>63.006851000000005</v>
      </c>
      <c r="Q44" s="116">
        <v>143</v>
      </c>
      <c r="R44" s="111">
        <f t="shared" si="50"/>
        <v>9009.9796930000011</v>
      </c>
      <c r="S44" s="110">
        <f t="shared" si="51"/>
        <v>64.89705653</v>
      </c>
      <c r="T44" s="108">
        <v>40.299999999999997</v>
      </c>
      <c r="U44" s="111">
        <f t="shared" si="52"/>
        <v>2615.351378159</v>
      </c>
      <c r="V44" s="22">
        <f t="shared" si="53"/>
        <v>37958.993656159</v>
      </c>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ht="15" customHeight="1" x14ac:dyDescent="0.2">
      <c r="A45" s="47"/>
      <c r="B45" s="45"/>
      <c r="C45" s="8"/>
      <c r="D45" s="11"/>
      <c r="E45" s="3"/>
      <c r="F45" s="23"/>
      <c r="G45" s="21"/>
      <c r="H45" s="31"/>
      <c r="I45" s="21"/>
      <c r="J45" s="21"/>
      <c r="K45" s="31"/>
      <c r="L45" s="21"/>
      <c r="M45" s="21"/>
      <c r="N45" s="31"/>
      <c r="O45" s="21"/>
      <c r="P45" s="21"/>
      <c r="Q45" s="31"/>
      <c r="R45" s="21"/>
      <c r="S45" s="21"/>
      <c r="T45" s="31"/>
      <c r="U45" s="21"/>
      <c r="V45" s="22"/>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ht="15" customHeight="1" x14ac:dyDescent="0.2">
      <c r="A46" s="47"/>
      <c r="B46" s="45"/>
      <c r="C46" s="8"/>
      <c r="D46" s="11"/>
      <c r="E46" s="3"/>
      <c r="F46" s="23"/>
      <c r="G46" s="21"/>
      <c r="H46" s="31"/>
      <c r="I46" s="21"/>
      <c r="J46" s="21"/>
      <c r="K46" s="31"/>
      <c r="L46" s="21"/>
      <c r="M46" s="21"/>
      <c r="N46" s="31"/>
      <c r="O46" s="21"/>
      <c r="P46" s="21"/>
      <c r="Q46" s="31"/>
      <c r="R46" s="21"/>
      <c r="S46" s="21"/>
      <c r="T46" s="31"/>
      <c r="U46" s="21"/>
      <c r="V46" s="22"/>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ht="15" customHeight="1" x14ac:dyDescent="0.2">
      <c r="A47" s="49"/>
      <c r="B47" s="46"/>
      <c r="C47" s="77" t="s">
        <v>14</v>
      </c>
      <c r="D47" s="78"/>
      <c r="E47" s="79"/>
      <c r="F47" s="80">
        <f>SUM(F41:F46)</f>
        <v>2125.2000000000003</v>
      </c>
      <c r="G47" s="80"/>
      <c r="H47" s="80"/>
      <c r="I47" s="80">
        <f t="shared" ref="I47:U47" si="54">SUM(I41:I46)</f>
        <v>7778.56</v>
      </c>
      <c r="J47" s="80"/>
      <c r="K47" s="80"/>
      <c r="L47" s="80">
        <f t="shared" si="54"/>
        <v>19895.650000000001</v>
      </c>
      <c r="M47" s="80"/>
      <c r="N47" s="80"/>
      <c r="O47" s="80">
        <f t="shared" si="54"/>
        <v>14695.277491000001</v>
      </c>
      <c r="P47" s="80"/>
      <c r="Q47" s="80"/>
      <c r="R47" s="80">
        <f t="shared" si="54"/>
        <v>15310.664793000002</v>
      </c>
      <c r="S47" s="80"/>
      <c r="T47" s="80"/>
      <c r="U47" s="80">
        <f t="shared" si="54"/>
        <v>4847.8101227909992</v>
      </c>
      <c r="V47" s="81">
        <f>SUM(V43:V45)</f>
        <v>64653.162406791002</v>
      </c>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ht="45" x14ac:dyDescent="0.2">
      <c r="A48" s="64">
        <v>5</v>
      </c>
      <c r="B48" s="55" t="s">
        <v>10</v>
      </c>
      <c r="C48" s="8" t="s">
        <v>21</v>
      </c>
      <c r="D48" s="11"/>
      <c r="E48" s="29"/>
      <c r="F48" s="25"/>
      <c r="G48" s="21"/>
      <c r="H48" s="32"/>
      <c r="I48" s="21"/>
      <c r="J48" s="21"/>
      <c r="K48" s="37"/>
      <c r="L48" s="21"/>
      <c r="M48" s="21"/>
      <c r="N48" s="37"/>
      <c r="O48" s="21"/>
      <c r="P48" s="21"/>
      <c r="Q48" s="37"/>
      <c r="R48" s="21"/>
      <c r="S48" s="21"/>
      <c r="T48" s="37"/>
      <c r="U48" s="21"/>
      <c r="V48" s="22"/>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ht="15.95" customHeight="1" x14ac:dyDescent="0.2">
      <c r="A49" s="65"/>
      <c r="B49" s="56"/>
      <c r="C49" s="8" t="s">
        <v>4</v>
      </c>
      <c r="D49" s="11"/>
      <c r="E49" s="29"/>
      <c r="F49" s="25"/>
      <c r="G49" s="21"/>
      <c r="H49" s="32"/>
      <c r="I49" s="21"/>
      <c r="J49" s="21"/>
      <c r="K49" s="37"/>
      <c r="L49" s="21"/>
      <c r="M49" s="21"/>
      <c r="N49" s="37"/>
      <c r="O49" s="21"/>
      <c r="P49" s="21"/>
      <c r="Q49" s="37"/>
      <c r="R49" s="21"/>
      <c r="S49" s="21"/>
      <c r="T49" s="37"/>
      <c r="U49" s="21"/>
      <c r="V49" s="22"/>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ht="15.95" customHeight="1" x14ac:dyDescent="0.2">
      <c r="A50" s="65"/>
      <c r="B50" s="56"/>
      <c r="C50" s="8"/>
      <c r="D50" s="11"/>
      <c r="E50" s="29"/>
      <c r="F50" s="25"/>
      <c r="G50" s="21"/>
      <c r="H50" s="32"/>
      <c r="I50" s="21"/>
      <c r="J50" s="21"/>
      <c r="K50" s="37"/>
      <c r="L50" s="21"/>
      <c r="M50" s="21"/>
      <c r="N50" s="37"/>
      <c r="O50" s="21"/>
      <c r="P50" s="21"/>
      <c r="Q50" s="37"/>
      <c r="R50" s="21"/>
      <c r="S50" s="21"/>
      <c r="T50" s="37"/>
      <c r="U50" s="21"/>
      <c r="V50" s="22"/>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ht="15.95" customHeight="1" x14ac:dyDescent="0.2">
      <c r="A51" s="65">
        <v>6</v>
      </c>
      <c r="B51" s="56"/>
      <c r="C51" s="8" t="s">
        <v>54</v>
      </c>
      <c r="D51" s="11"/>
      <c r="E51" s="29"/>
      <c r="F51" s="25"/>
      <c r="G51" s="21"/>
      <c r="H51" s="32"/>
      <c r="I51" s="21"/>
      <c r="J51" s="21"/>
      <c r="K51" s="37"/>
      <c r="L51" s="21"/>
      <c r="M51" s="21"/>
      <c r="N51" s="37"/>
      <c r="O51" s="21"/>
      <c r="P51" s="21">
        <v>260</v>
      </c>
      <c r="Q51" s="37">
        <v>21.05</v>
      </c>
      <c r="R51" s="21">
        <f>P51*Q51</f>
        <v>5473</v>
      </c>
      <c r="S51" s="21"/>
      <c r="T51" s="37"/>
      <c r="U51" s="21"/>
      <c r="V51" s="22"/>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ht="15.95" customHeight="1" x14ac:dyDescent="0.2">
      <c r="A52" s="65"/>
      <c r="B52" s="56"/>
      <c r="C52" s="8"/>
      <c r="D52" s="11"/>
      <c r="E52" s="29"/>
      <c r="F52" s="25"/>
      <c r="G52" s="21"/>
      <c r="H52" s="32"/>
      <c r="I52" s="21"/>
      <c r="J52" s="21"/>
      <c r="K52" s="37"/>
      <c r="L52" s="21"/>
      <c r="M52" s="21"/>
      <c r="N52" s="37"/>
      <c r="O52" s="21"/>
      <c r="P52" s="21"/>
      <c r="Q52" s="37"/>
      <c r="R52" s="21"/>
      <c r="S52" s="21"/>
      <c r="T52" s="37"/>
      <c r="U52" s="21"/>
      <c r="V52" s="2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x14ac:dyDescent="0.2">
      <c r="A53" s="66"/>
      <c r="B53" s="57"/>
      <c r="C53" s="77" t="s">
        <v>14</v>
      </c>
      <c r="D53" s="78"/>
      <c r="E53" s="79"/>
      <c r="F53" s="80"/>
      <c r="G53" s="80"/>
      <c r="H53" s="80"/>
      <c r="I53" s="80"/>
      <c r="J53" s="80"/>
      <c r="K53" s="80"/>
      <c r="L53" s="80"/>
      <c r="M53" s="80"/>
      <c r="N53" s="80"/>
      <c r="O53" s="80"/>
      <c r="P53" s="80"/>
      <c r="Q53" s="80"/>
      <c r="R53" s="80">
        <f>SUM(R48:R52)</f>
        <v>5473</v>
      </c>
      <c r="S53" s="80"/>
      <c r="T53" s="80"/>
      <c r="U53" s="80"/>
      <c r="V53" s="80">
        <f>R53</f>
        <v>5473</v>
      </c>
      <c r="W53" s="115"/>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ht="18.75" x14ac:dyDescent="0.2">
      <c r="C54" s="83" t="s">
        <v>30</v>
      </c>
      <c r="D54" s="84"/>
      <c r="E54" s="85"/>
      <c r="F54" s="85">
        <f>F12+F17+F40+F47</f>
        <v>30352.679999999997</v>
      </c>
      <c r="G54" s="85">
        <f t="shared" ref="G54:U54" si="55">G12+G17+G40+G47</f>
        <v>0</v>
      </c>
      <c r="H54" s="85">
        <f t="shared" si="55"/>
        <v>0</v>
      </c>
      <c r="I54" s="85">
        <f t="shared" si="55"/>
        <v>118983.97</v>
      </c>
      <c r="J54" s="85">
        <f t="shared" si="55"/>
        <v>0</v>
      </c>
      <c r="K54" s="85">
        <f t="shared" si="55"/>
        <v>0</v>
      </c>
      <c r="L54" s="85">
        <f t="shared" si="55"/>
        <v>122053.51999999999</v>
      </c>
      <c r="M54" s="85">
        <f t="shared" si="55"/>
        <v>0</v>
      </c>
      <c r="N54" s="85">
        <f t="shared" si="55"/>
        <v>0</v>
      </c>
      <c r="O54" s="85">
        <f t="shared" si="55"/>
        <v>108560.27959100001</v>
      </c>
      <c r="P54" s="85">
        <f t="shared" si="55"/>
        <v>0</v>
      </c>
      <c r="Q54" s="85">
        <f t="shared" si="55"/>
        <v>0</v>
      </c>
      <c r="R54" s="85">
        <f>R12+R17+R40+R47+R51</f>
        <v>89470.468303000001</v>
      </c>
      <c r="S54" s="85">
        <f t="shared" si="55"/>
        <v>0</v>
      </c>
      <c r="T54" s="85">
        <f t="shared" si="55"/>
        <v>0</v>
      </c>
      <c r="U54" s="85">
        <f t="shared" si="55"/>
        <v>80579.243930520999</v>
      </c>
      <c r="V54" s="86">
        <f>SUM(V17+V53,V40,V12,V47)</f>
        <v>550000.16182452103</v>
      </c>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5" customFormat="1" ht="17.25" x14ac:dyDescent="0.2">
      <c r="A55" s="90" t="s">
        <v>28</v>
      </c>
      <c r="B55" s="88"/>
      <c r="C55" s="87" t="s">
        <v>29</v>
      </c>
      <c r="D55" s="71"/>
      <c r="E55" s="72"/>
      <c r="F55" s="73"/>
      <c r="G55" s="71"/>
      <c r="H55" s="72"/>
      <c r="I55" s="73"/>
      <c r="J55" s="71"/>
      <c r="K55" s="72"/>
      <c r="L55" s="73"/>
      <c r="M55" s="71"/>
      <c r="N55" s="72"/>
      <c r="O55" s="73"/>
      <c r="P55" s="71"/>
      <c r="Q55" s="72"/>
      <c r="R55" s="73"/>
      <c r="S55" s="71"/>
      <c r="T55" s="72"/>
      <c r="U55" s="73"/>
      <c r="V55" s="73"/>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ht="26.1" customHeight="1" x14ac:dyDescent="0.2">
      <c r="A56" s="91"/>
      <c r="B56" s="92"/>
      <c r="C56" s="17" t="s">
        <v>34</v>
      </c>
      <c r="D56" s="18"/>
      <c r="E56" s="19"/>
      <c r="F56" s="27"/>
      <c r="G56" s="27"/>
      <c r="H56" s="35"/>
      <c r="I56" s="24"/>
      <c r="J56" s="27"/>
      <c r="K56" s="93"/>
      <c r="L56" s="24"/>
      <c r="M56" s="27"/>
      <c r="N56" s="93"/>
      <c r="O56" s="24"/>
      <c r="P56" s="27"/>
      <c r="Q56" s="93"/>
      <c r="R56" s="24"/>
      <c r="S56" s="27"/>
      <c r="T56" s="93"/>
      <c r="U56" s="24"/>
      <c r="V56" s="24"/>
    </row>
    <row r="57" spans="1:16384" ht="54" customHeight="1" x14ac:dyDescent="0.2">
      <c r="A57" s="89">
        <v>1</v>
      </c>
      <c r="B57" s="121" t="s">
        <v>31</v>
      </c>
      <c r="C57" s="15" t="s">
        <v>56</v>
      </c>
      <c r="D57" s="101"/>
      <c r="E57" s="3"/>
      <c r="F57" s="134">
        <v>26659.86</v>
      </c>
      <c r="G57" s="23"/>
      <c r="H57" s="30"/>
      <c r="I57" s="137">
        <v>72967.69</v>
      </c>
      <c r="J57" s="23"/>
      <c r="K57" s="36"/>
      <c r="L57" s="137">
        <v>54239.31</v>
      </c>
      <c r="M57" s="23"/>
      <c r="N57" s="36"/>
      <c r="O57" s="21"/>
      <c r="P57" s="23"/>
      <c r="Q57" s="36"/>
      <c r="R57" s="21"/>
      <c r="S57" s="23"/>
      <c r="T57" s="36"/>
      <c r="U57" s="21"/>
      <c r="V57" s="21">
        <f>F57+I57+L57</f>
        <v>153866.85999999999</v>
      </c>
    </row>
    <row r="58" spans="1:16384" ht="64.5" customHeight="1" x14ac:dyDescent="0.2">
      <c r="A58" s="89">
        <v>2</v>
      </c>
      <c r="B58" s="122"/>
      <c r="C58" s="15" t="s">
        <v>57</v>
      </c>
      <c r="D58" s="101"/>
      <c r="E58" s="5"/>
      <c r="F58" s="135"/>
      <c r="G58" s="21"/>
      <c r="H58" s="36"/>
      <c r="I58" s="138"/>
      <c r="J58" s="21"/>
      <c r="K58" s="36"/>
      <c r="L58" s="138"/>
      <c r="M58" s="21"/>
      <c r="N58" s="36"/>
      <c r="O58" s="21"/>
      <c r="P58" s="21"/>
      <c r="Q58" s="36"/>
      <c r="R58" s="21"/>
      <c r="S58" s="21"/>
      <c r="T58" s="36"/>
      <c r="U58" s="21"/>
      <c r="V58" s="21"/>
    </row>
    <row r="59" spans="1:16384" ht="39.75" customHeight="1" x14ac:dyDescent="0.2">
      <c r="A59" s="89">
        <v>3</v>
      </c>
      <c r="B59" s="122"/>
      <c r="C59" s="15" t="s">
        <v>58</v>
      </c>
      <c r="D59" s="101"/>
      <c r="E59" s="3"/>
      <c r="F59" s="135"/>
      <c r="G59" s="23"/>
      <c r="H59" s="30"/>
      <c r="I59" s="138"/>
      <c r="J59" s="23"/>
      <c r="K59" s="36"/>
      <c r="L59" s="138"/>
      <c r="M59" s="23"/>
      <c r="N59" s="36"/>
      <c r="O59" s="21"/>
      <c r="P59" s="23"/>
      <c r="Q59" s="36"/>
      <c r="R59" s="21"/>
      <c r="S59" s="23"/>
      <c r="T59" s="36"/>
      <c r="U59" s="21"/>
      <c r="V59" s="21"/>
    </row>
    <row r="60" spans="1:16384" ht="61.5" customHeight="1" x14ac:dyDescent="0.2">
      <c r="A60" s="89">
        <v>4</v>
      </c>
      <c r="B60" s="122"/>
      <c r="C60" s="15" t="s">
        <v>59</v>
      </c>
      <c r="D60" s="101"/>
      <c r="E60" s="3"/>
      <c r="F60" s="135"/>
      <c r="G60" s="23"/>
      <c r="H60" s="30"/>
      <c r="I60" s="138"/>
      <c r="J60" s="23"/>
      <c r="K60" s="36"/>
      <c r="L60" s="138"/>
      <c r="M60" s="23"/>
      <c r="N60" s="36"/>
      <c r="O60" s="21"/>
      <c r="P60" s="23"/>
      <c r="Q60" s="36"/>
      <c r="R60" s="21"/>
      <c r="S60" s="23"/>
      <c r="T60" s="36"/>
      <c r="U60" s="21"/>
      <c r="V60" s="21"/>
    </row>
    <row r="61" spans="1:16384" ht="15.95" customHeight="1" x14ac:dyDescent="0.2">
      <c r="A61" s="89">
        <v>5</v>
      </c>
      <c r="B61" s="122"/>
      <c r="C61" s="15" t="s">
        <v>60</v>
      </c>
      <c r="D61" s="101"/>
      <c r="E61" s="3"/>
      <c r="F61" s="136"/>
      <c r="G61" s="23"/>
      <c r="H61" s="30"/>
      <c r="I61" s="139"/>
      <c r="J61" s="23"/>
      <c r="K61" s="36"/>
      <c r="L61" s="139"/>
      <c r="M61" s="23"/>
      <c r="N61" s="36"/>
      <c r="O61" s="21"/>
      <c r="P61" s="23"/>
      <c r="Q61" s="36"/>
      <c r="R61" s="21"/>
      <c r="S61" s="23"/>
      <c r="T61" s="36"/>
      <c r="U61" s="21"/>
      <c r="V61" s="21"/>
    </row>
    <row r="62" spans="1:16384" ht="15.95" customHeight="1" x14ac:dyDescent="0.2">
      <c r="A62" s="89">
        <v>6</v>
      </c>
      <c r="B62" s="122"/>
      <c r="C62" s="15"/>
      <c r="D62" s="101"/>
      <c r="E62" s="3"/>
      <c r="F62" s="23"/>
      <c r="G62" s="23"/>
      <c r="H62" s="30"/>
      <c r="I62" s="21"/>
      <c r="J62" s="23"/>
      <c r="K62" s="36"/>
      <c r="L62" s="21"/>
      <c r="M62" s="23"/>
      <c r="N62" s="36"/>
      <c r="O62" s="21"/>
      <c r="P62" s="23"/>
      <c r="Q62" s="36"/>
      <c r="R62" s="21"/>
      <c r="S62" s="23"/>
      <c r="T62" s="36"/>
      <c r="U62" s="21"/>
      <c r="V62" s="21"/>
    </row>
    <row r="63" spans="1:16384" ht="15.95" customHeight="1" x14ac:dyDescent="0.2">
      <c r="A63" s="89">
        <v>7</v>
      </c>
      <c r="B63" s="122"/>
      <c r="C63" s="118" t="s">
        <v>61</v>
      </c>
      <c r="D63" s="101"/>
      <c r="E63" s="3"/>
      <c r="F63" s="23">
        <v>1580.33</v>
      </c>
      <c r="G63" s="23"/>
      <c r="H63" s="30"/>
      <c r="I63" s="21">
        <v>29937.47</v>
      </c>
      <c r="J63" s="23"/>
      <c r="K63" s="36"/>
      <c r="L63" s="21">
        <f>4923.43+50157</f>
        <v>55080.43</v>
      </c>
      <c r="M63" s="23"/>
      <c r="N63" s="36"/>
      <c r="O63" s="21">
        <f>52368.75</f>
        <v>52368.75</v>
      </c>
      <c r="P63" s="23"/>
      <c r="Q63" s="36"/>
      <c r="R63" s="21">
        <v>55272.93</v>
      </c>
      <c r="S63" s="23"/>
      <c r="T63" s="36">
        <f>58306</f>
        <v>58306</v>
      </c>
      <c r="U63" s="21"/>
      <c r="V63" s="21">
        <f>F63+I63+L63+O63+R63+T63</f>
        <v>252545.91</v>
      </c>
    </row>
    <row r="64" spans="1:16384" ht="271.5" customHeight="1" x14ac:dyDescent="0.2">
      <c r="A64" s="89">
        <v>8</v>
      </c>
      <c r="B64" s="122"/>
      <c r="C64" s="15" t="s">
        <v>55</v>
      </c>
      <c r="D64" s="101"/>
      <c r="E64" s="3"/>
      <c r="F64" s="23"/>
      <c r="G64" s="23"/>
      <c r="H64" s="30"/>
      <c r="I64" s="21"/>
      <c r="J64" s="23"/>
      <c r="K64" s="36"/>
      <c r="L64" s="21"/>
      <c r="M64" s="23"/>
      <c r="N64" s="36"/>
      <c r="O64" s="21"/>
      <c r="P64" s="23"/>
      <c r="Q64" s="36"/>
      <c r="R64" s="21"/>
      <c r="S64" s="23"/>
      <c r="T64" s="36"/>
      <c r="U64" s="21"/>
      <c r="V64" s="21"/>
    </row>
    <row r="65" spans="1:16384" ht="15.95" customHeight="1" x14ac:dyDescent="0.2">
      <c r="A65" s="89">
        <v>9</v>
      </c>
      <c r="B65" s="122"/>
      <c r="C65" s="15"/>
      <c r="D65" s="101"/>
      <c r="E65" s="3"/>
      <c r="F65" s="23"/>
      <c r="G65" s="23"/>
      <c r="H65" s="30"/>
      <c r="I65" s="21"/>
      <c r="J65" s="23"/>
      <c r="K65" s="36"/>
      <c r="L65" s="21"/>
      <c r="M65" s="23"/>
      <c r="N65" s="36"/>
      <c r="O65" s="21"/>
      <c r="P65" s="23"/>
      <c r="Q65" s="36"/>
      <c r="R65" s="21"/>
      <c r="S65" s="23"/>
      <c r="T65" s="36"/>
      <c r="U65" s="21"/>
      <c r="V65" s="21"/>
    </row>
    <row r="66" spans="1:16384" ht="15.95" customHeight="1" x14ac:dyDescent="0.2">
      <c r="A66" s="89">
        <v>10</v>
      </c>
      <c r="B66" s="123"/>
      <c r="C66" s="15"/>
      <c r="D66" s="101"/>
      <c r="E66" s="3"/>
      <c r="F66" s="23"/>
      <c r="G66" s="23"/>
      <c r="H66" s="30"/>
      <c r="I66" s="21"/>
      <c r="J66" s="23"/>
      <c r="K66" s="36"/>
      <c r="L66" s="21"/>
      <c r="M66" s="23"/>
      <c r="N66" s="36"/>
      <c r="O66" s="21"/>
      <c r="P66" s="23"/>
      <c r="Q66" s="36"/>
      <c r="R66" s="21"/>
      <c r="S66" s="23"/>
      <c r="T66" s="36"/>
      <c r="U66" s="21"/>
      <c r="V66" s="102"/>
    </row>
    <row r="67" spans="1:16384" ht="18.75" x14ac:dyDescent="0.2">
      <c r="C67" s="83" t="s">
        <v>33</v>
      </c>
      <c r="D67" s="84"/>
      <c r="E67" s="85"/>
      <c r="F67" s="85">
        <f>F57+F63</f>
        <v>28240.190000000002</v>
      </c>
      <c r="G67" s="85">
        <f t="shared" ref="G67:U67" si="56">G57+G63</f>
        <v>0</v>
      </c>
      <c r="H67" s="85">
        <f t="shared" si="56"/>
        <v>0</v>
      </c>
      <c r="I67" s="85">
        <f t="shared" si="56"/>
        <v>102905.16</v>
      </c>
      <c r="J67" s="85">
        <f t="shared" si="56"/>
        <v>0</v>
      </c>
      <c r="K67" s="85">
        <f t="shared" si="56"/>
        <v>0</v>
      </c>
      <c r="L67" s="85">
        <f t="shared" si="56"/>
        <v>109319.73999999999</v>
      </c>
      <c r="M67" s="85">
        <f t="shared" si="56"/>
        <v>0</v>
      </c>
      <c r="N67" s="85">
        <f t="shared" si="56"/>
        <v>0</v>
      </c>
      <c r="O67" s="85">
        <f t="shared" si="56"/>
        <v>52368.75</v>
      </c>
      <c r="P67" s="85">
        <f t="shared" si="56"/>
        <v>0</v>
      </c>
      <c r="Q67" s="85">
        <f t="shared" si="56"/>
        <v>0</v>
      </c>
      <c r="R67" s="85">
        <f t="shared" si="56"/>
        <v>55272.93</v>
      </c>
      <c r="S67" s="85">
        <f t="shared" si="56"/>
        <v>0</v>
      </c>
      <c r="T67" s="85">
        <f t="shared" si="56"/>
        <v>58306</v>
      </c>
      <c r="U67" s="85">
        <f t="shared" si="56"/>
        <v>0</v>
      </c>
      <c r="V67" s="86">
        <f>V57+V63</f>
        <v>406412.77</v>
      </c>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ht="18.75" x14ac:dyDescent="0.2">
      <c r="C68" s="94" t="s">
        <v>32</v>
      </c>
      <c r="D68" s="95"/>
      <c r="E68" s="96"/>
      <c r="F68" s="95"/>
      <c r="G68" s="95"/>
      <c r="H68" s="97"/>
      <c r="I68" s="98"/>
      <c r="J68" s="95"/>
      <c r="K68" s="99"/>
      <c r="L68" s="98"/>
      <c r="M68" s="95"/>
      <c r="N68" s="99"/>
      <c r="O68" s="98"/>
      <c r="P68" s="95"/>
      <c r="Q68" s="99"/>
      <c r="R68" s="98"/>
      <c r="S68" s="95"/>
      <c r="T68" s="99"/>
      <c r="U68" s="98"/>
      <c r="V68" s="100">
        <f>V54+V67</f>
        <v>956412.93182452105</v>
      </c>
    </row>
    <row r="69" spans="1:16384" ht="12" customHeight="1" x14ac:dyDescent="0.2">
      <c r="C69" s="16"/>
      <c r="D69" s="6"/>
      <c r="E69" s="7"/>
      <c r="F69" s="26"/>
      <c r="G69" s="26"/>
      <c r="H69" s="33"/>
      <c r="J69" s="26"/>
      <c r="M69" s="26"/>
      <c r="P69" s="26"/>
      <c r="S69" s="26"/>
    </row>
    <row r="70" spans="1:16384" x14ac:dyDescent="0.2">
      <c r="C70" s="16"/>
      <c r="D70" s="6"/>
      <c r="E70" s="7"/>
      <c r="F70" s="26"/>
      <c r="G70" s="26"/>
      <c r="H70" s="33"/>
      <c r="J70" s="26"/>
      <c r="M70" s="26"/>
      <c r="P70" s="26"/>
      <c r="S70" s="26"/>
    </row>
    <row r="71" spans="1:16384" x14ac:dyDescent="0.2">
      <c r="C71" s="16"/>
      <c r="D71" s="6"/>
      <c r="E71" s="7"/>
      <c r="F71" s="26"/>
      <c r="G71" s="26"/>
      <c r="H71" s="33"/>
      <c r="J71" s="26"/>
      <c r="M71" s="26"/>
      <c r="P71" s="26"/>
      <c r="S71" s="26"/>
    </row>
    <row r="72" spans="1:16384" x14ac:dyDescent="0.2">
      <c r="C72" s="16"/>
      <c r="D72" s="6"/>
      <c r="E72" s="7"/>
      <c r="F72" s="26"/>
      <c r="G72" s="26"/>
      <c r="H72" s="33"/>
      <c r="J72" s="26"/>
      <c r="M72" s="26"/>
      <c r="P72" s="26"/>
      <c r="S72" s="26"/>
    </row>
    <row r="75" spans="1:16384" x14ac:dyDescent="0.2">
      <c r="D75" s="4"/>
    </row>
    <row r="76" spans="1:16384" x14ac:dyDescent="0.2">
      <c r="D76" s="4"/>
    </row>
    <row r="77" spans="1:16384" x14ac:dyDescent="0.2">
      <c r="D77" s="4"/>
    </row>
    <row r="78" spans="1:16384" x14ac:dyDescent="0.2">
      <c r="D78" s="4"/>
    </row>
  </sheetData>
  <mergeCells count="15">
    <mergeCell ref="A1:A2"/>
    <mergeCell ref="B57:B66"/>
    <mergeCell ref="C4:V4"/>
    <mergeCell ref="C1:C2"/>
    <mergeCell ref="M1:O1"/>
    <mergeCell ref="P1:R1"/>
    <mergeCell ref="S1:U1"/>
    <mergeCell ref="B1:B2"/>
    <mergeCell ref="D1:F1"/>
    <mergeCell ref="V1:V2"/>
    <mergeCell ref="G1:I1"/>
    <mergeCell ref="J1:L1"/>
    <mergeCell ref="F57:F61"/>
    <mergeCell ref="I57:I61"/>
    <mergeCell ref="L57:L6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020589CE168D4F9A4256073578570B" ma:contentTypeVersion="13" ma:contentTypeDescription="Create a new document." ma:contentTypeScope="" ma:versionID="d614dae2be4a5c285864166a36afeb74">
  <xsd:schema xmlns:xsd="http://www.w3.org/2001/XMLSchema" xmlns:xs="http://www.w3.org/2001/XMLSchema" xmlns:p="http://schemas.microsoft.com/office/2006/metadata/properties" xmlns:ns3="7c908a33-dc06-464c-b6de-e259479ef4cb" xmlns:ns4="7c089456-3cb2-4609-b52f-45e5b74c24eb" targetNamespace="http://schemas.microsoft.com/office/2006/metadata/properties" ma:root="true" ma:fieldsID="834cc73a037af8c3aa61418dc012f181" ns3:_="" ns4:_="">
    <xsd:import namespace="7c908a33-dc06-464c-b6de-e259479ef4cb"/>
    <xsd:import namespace="7c089456-3cb2-4609-b52f-45e5b74c24e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08a33-dc06-464c-b6de-e259479ef4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089456-3cb2-4609-b52f-45e5b74c24e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260ED6-951B-47C6-8C07-789EE3B1293A}">
  <ds:schemaRefs>
    <ds:schemaRef ds:uri="http://schemas.microsoft.com/sharepoint/v3/contenttype/forms"/>
  </ds:schemaRefs>
</ds:datastoreItem>
</file>

<file path=customXml/itemProps2.xml><?xml version="1.0" encoding="utf-8"?>
<ds:datastoreItem xmlns:ds="http://schemas.openxmlformats.org/officeDocument/2006/customXml" ds:itemID="{02B5885B-3C1B-41E0-8571-4265A4C099BA}">
  <ds:schemaRefs>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http://purl.org/dc/dcmitype/"/>
    <ds:schemaRef ds:uri="7c908a33-dc06-464c-b6de-e259479ef4cb"/>
    <ds:schemaRef ds:uri="http://schemas.microsoft.com/office/infopath/2007/PartnerControls"/>
    <ds:schemaRef ds:uri="http://purl.org/dc/elements/1.1/"/>
    <ds:schemaRef ds:uri="7c089456-3cb2-4609-b52f-45e5b74c24eb"/>
    <ds:schemaRef ds:uri="http://purl.org/dc/terms/"/>
  </ds:schemaRefs>
</ds:datastoreItem>
</file>

<file path=customXml/itemProps3.xml><?xml version="1.0" encoding="utf-8"?>
<ds:datastoreItem xmlns:ds="http://schemas.openxmlformats.org/officeDocument/2006/customXml" ds:itemID="{C08A7073-FE93-4EC7-B022-E0CCB807DE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908a33-dc06-464c-b6de-e259479ef4cb"/>
    <ds:schemaRef ds:uri="7c089456-3cb2-4609-b52f-45e5b74c2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DPC for admin support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batdolgor.chuluun</dc:creator>
  <cp:lastModifiedBy>Natalia Garcia</cp:lastModifiedBy>
  <dcterms:created xsi:type="dcterms:W3CDTF">2017-07-11T03:40:07Z</dcterms:created>
  <dcterms:modified xsi:type="dcterms:W3CDTF">2020-04-02T17:56:17Z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0x01010050020589CE168D4F9A4256073578570B</vt:lpwstr>
  </property>
</Properties>
</file>