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garcia\OneDrive - United Nations Development Programme\Natalia\PROAMAZONIA\Midterm Review\Informes Consultor\versiones finales\GCF\documentos de respaldo\Abril 2021\"/>
    </mc:Choice>
  </mc:AlternateContent>
  <bookViews>
    <workbookView xWindow="0" yWindow="0" windowWidth="20490" windowHeight="7050"/>
  </bookViews>
  <sheets>
    <sheet name="Planificación" sheetId="2" r:id="rId1"/>
    <sheet name="Hoja1" sheetId="7" r:id="rId2"/>
    <sheet name="Sheet1" sheetId="6" state="hidden" r:id="rId3"/>
    <sheet name="Monitoreo" sheetId="3" r:id="rId4"/>
    <sheet name="Implementación PROA" sheetId="4" r:id="rId5"/>
    <sheet name="Implementación PPR" sheetId="5" r:id="rId6"/>
  </sheets>
  <definedNames>
    <definedName name="_xlnm._FilterDatabase" localSheetId="0" hidden="1">Planificación!$A$2:$AP$161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0" i="2" l="1"/>
  <c r="E157" i="2"/>
  <c r="E156" i="2"/>
  <c r="F156" i="2" s="1"/>
  <c r="E155" i="2"/>
  <c r="E154" i="2"/>
  <c r="E151" i="2"/>
  <c r="E150" i="2"/>
  <c r="I150" i="2" s="1"/>
  <c r="E149" i="2"/>
  <c r="I149" i="2" s="1"/>
  <c r="E145" i="2"/>
  <c r="E144" i="2"/>
  <c r="E143" i="2"/>
  <c r="E142" i="2"/>
  <c r="E141" i="2"/>
  <c r="E140" i="2"/>
  <c r="G140" i="2" s="1"/>
  <c r="E139" i="2"/>
  <c r="E138" i="2"/>
  <c r="E137" i="2"/>
  <c r="H137" i="2" s="1"/>
  <c r="E136" i="2"/>
  <c r="E135" i="2"/>
  <c r="E134" i="2"/>
  <c r="E133" i="2"/>
  <c r="E132" i="2"/>
  <c r="E131" i="2"/>
  <c r="E127" i="2"/>
  <c r="E126" i="2"/>
  <c r="E123" i="2"/>
  <c r="E122" i="2"/>
  <c r="E121" i="2"/>
  <c r="E120" i="2"/>
  <c r="E119" i="2"/>
  <c r="E118" i="2"/>
  <c r="E117" i="2"/>
  <c r="E116" i="2"/>
  <c r="E115" i="2"/>
  <c r="E114" i="2"/>
  <c r="F114" i="2" s="1"/>
  <c r="E113" i="2"/>
  <c r="F113" i="2" s="1"/>
  <c r="E112" i="2"/>
  <c r="F112" i="2" s="1"/>
  <c r="E111" i="2"/>
  <c r="F111" i="2" s="1"/>
  <c r="E110" i="2"/>
  <c r="G110" i="2" s="1"/>
  <c r="E109" i="2"/>
  <c r="G109" i="2" s="1"/>
  <c r="E108" i="2"/>
  <c r="F108" i="2" s="1"/>
  <c r="E105" i="2"/>
  <c r="E104" i="2"/>
  <c r="E102" i="2"/>
  <c r="G102" i="2" s="1"/>
  <c r="E101" i="2"/>
  <c r="F101" i="2" s="1"/>
  <c r="E98" i="2"/>
  <c r="E93" i="2"/>
  <c r="G93" i="2" s="1"/>
  <c r="E91" i="2"/>
  <c r="G91" i="2" s="1"/>
  <c r="E90" i="2"/>
  <c r="E89" i="2"/>
  <c r="E87" i="2"/>
  <c r="G87" i="2" s="1"/>
  <c r="E84" i="2"/>
  <c r="E83" i="2"/>
  <c r="G83" i="2" s="1"/>
  <c r="E82" i="2"/>
  <c r="G82" i="2" s="1"/>
  <c r="E78" i="2"/>
  <c r="G78" i="2" s="1"/>
  <c r="E76" i="2"/>
  <c r="G76" i="2" s="1"/>
  <c r="E75" i="2"/>
  <c r="G75" i="2" s="1"/>
  <c r="E70" i="2"/>
  <c r="G70" i="2" s="1"/>
  <c r="E69" i="2"/>
  <c r="G69" i="2" s="1"/>
  <c r="E68" i="2"/>
  <c r="G68" i="2" s="1"/>
  <c r="E67" i="2"/>
  <c r="F67" i="2" s="1"/>
  <c r="E64" i="2"/>
  <c r="G64" i="2" s="1"/>
  <c r="E62" i="2"/>
  <c r="G62" i="2" s="1"/>
  <c r="E60" i="2"/>
  <c r="E59" i="2"/>
  <c r="E54" i="2"/>
  <c r="E53" i="2"/>
  <c r="F53" i="2" s="1"/>
  <c r="E52" i="2"/>
  <c r="F52" i="2" s="1"/>
  <c r="E51" i="2"/>
  <c r="H51" i="2" s="1"/>
  <c r="E50" i="2"/>
  <c r="E49" i="2"/>
  <c r="H49" i="2" s="1"/>
  <c r="E48" i="2"/>
  <c r="F48" i="2" s="1"/>
  <c r="E45" i="2"/>
  <c r="E44" i="2"/>
  <c r="H44" i="2" s="1"/>
  <c r="E43" i="2"/>
  <c r="H43" i="2" s="1"/>
  <c r="E42" i="2"/>
  <c r="E40" i="2"/>
  <c r="G40" i="2" s="1"/>
  <c r="E36" i="2"/>
  <c r="G36" i="2" s="1"/>
  <c r="E35" i="2"/>
  <c r="I35" i="2" s="1"/>
  <c r="E33" i="2"/>
  <c r="G33" i="2" s="1"/>
  <c r="E31" i="2"/>
  <c r="E25" i="2"/>
  <c r="E23" i="2"/>
  <c r="E22" i="2"/>
  <c r="E21" i="2"/>
  <c r="E17" i="2"/>
  <c r="E12" i="2"/>
  <c r="G12" i="2" s="1"/>
  <c r="E11" i="2"/>
  <c r="E10" i="2"/>
  <c r="F10" i="2" s="1"/>
  <c r="E9" i="2"/>
  <c r="F9" i="2" s="1"/>
  <c r="E7" i="2"/>
  <c r="F7" i="2" s="1"/>
  <c r="E5" i="2"/>
  <c r="E4" i="2"/>
  <c r="E8" i="2"/>
  <c r="E6" i="2"/>
  <c r="F6" i="2" s="1"/>
  <c r="E3" i="2"/>
  <c r="H98" i="2" l="1"/>
  <c r="G98" i="2"/>
  <c r="L22" i="2"/>
  <c r="H22" i="2"/>
  <c r="I22" i="2"/>
  <c r="J22" i="2"/>
  <c r="G22" i="2"/>
  <c r="K22" i="2"/>
  <c r="H84" i="2"/>
  <c r="G84" i="2"/>
  <c r="J121" i="2"/>
  <c r="I121" i="2"/>
  <c r="H121" i="2"/>
  <c r="L121" i="2"/>
  <c r="K121" i="2"/>
  <c r="H142" i="2"/>
  <c r="I142" i="2"/>
  <c r="G23" i="2"/>
  <c r="L23" i="2"/>
  <c r="H23" i="2"/>
  <c r="K23" i="2"/>
  <c r="J23" i="2"/>
  <c r="I23" i="2"/>
  <c r="H104" i="2"/>
  <c r="G104" i="2"/>
  <c r="H122" i="2"/>
  <c r="L122" i="2"/>
  <c r="K122" i="2"/>
  <c r="J122" i="2"/>
  <c r="I122" i="2"/>
  <c r="I25" i="2"/>
  <c r="J25" i="2"/>
  <c r="H25" i="2"/>
  <c r="L25" i="2"/>
  <c r="K25" i="2"/>
  <c r="G25" i="2"/>
  <c r="G105" i="2"/>
  <c r="H105" i="2"/>
  <c r="J123" i="2"/>
  <c r="K123" i="2"/>
  <c r="G123" i="2"/>
  <c r="I123" i="2"/>
  <c r="L123" i="2"/>
  <c r="H123" i="2"/>
  <c r="H144" i="2"/>
  <c r="I144" i="2"/>
  <c r="L144" i="2"/>
  <c r="J144" i="2"/>
  <c r="K144" i="2"/>
  <c r="J31" i="2"/>
  <c r="G31" i="2"/>
  <c r="H90" i="2"/>
  <c r="G90" i="2"/>
  <c r="I90" i="2"/>
  <c r="J116" i="2"/>
  <c r="I116" i="2"/>
  <c r="H116" i="2"/>
  <c r="K116" i="2"/>
  <c r="K126" i="2"/>
  <c r="L126" i="2"/>
  <c r="I126" i="2"/>
  <c r="J126" i="2"/>
  <c r="H126" i="2"/>
  <c r="J145" i="2"/>
  <c r="L145" i="2"/>
  <c r="G145" i="2"/>
  <c r="K145" i="2"/>
  <c r="I145" i="2"/>
  <c r="H145" i="2"/>
  <c r="H160" i="2"/>
  <c r="K160" i="2"/>
  <c r="G160" i="2"/>
  <c r="J160" i="2"/>
  <c r="I160" i="2"/>
  <c r="L3" i="2"/>
  <c r="K3" i="2"/>
  <c r="J3" i="2"/>
  <c r="I3" i="2"/>
  <c r="G127" i="2"/>
  <c r="H127" i="2"/>
  <c r="I127" i="2"/>
  <c r="L127" i="2"/>
  <c r="J127" i="2"/>
  <c r="K127" i="2"/>
  <c r="E161" i="2"/>
  <c r="K131" i="2"/>
  <c r="H131" i="2"/>
  <c r="I131" i="2"/>
  <c r="J131" i="2"/>
  <c r="L131" i="2"/>
  <c r="J8" i="2"/>
  <c r="I8" i="2"/>
  <c r="L8" i="2"/>
  <c r="K8" i="2"/>
  <c r="H8" i="2"/>
  <c r="H50" i="2"/>
  <c r="G50" i="2"/>
  <c r="K119" i="2"/>
  <c r="J119" i="2"/>
  <c r="I119" i="2"/>
  <c r="L119" i="2"/>
  <c r="K132" i="2"/>
  <c r="L132" i="2"/>
  <c r="I132" i="2"/>
  <c r="H132" i="2"/>
  <c r="J132" i="2"/>
  <c r="G151" i="2"/>
  <c r="I151" i="2"/>
  <c r="K5" i="2"/>
  <c r="J5" i="2"/>
  <c r="I5" i="2"/>
  <c r="L5" i="2"/>
  <c r="K42" i="2"/>
  <c r="H42" i="2"/>
  <c r="J134" i="2"/>
  <c r="K134" i="2"/>
  <c r="H134" i="2"/>
  <c r="L134" i="2"/>
  <c r="I134" i="2"/>
  <c r="L155" i="2"/>
  <c r="K155" i="2"/>
  <c r="J155" i="2"/>
  <c r="I155" i="2"/>
  <c r="H155" i="2"/>
  <c r="J135" i="2"/>
  <c r="K135" i="2"/>
  <c r="I135" i="2"/>
  <c r="L135" i="2"/>
  <c r="H135" i="2"/>
  <c r="J143" i="2"/>
  <c r="K143" i="2"/>
  <c r="I143" i="2"/>
  <c r="H143" i="2"/>
  <c r="L143" i="2"/>
  <c r="G143" i="2"/>
  <c r="H54" i="2"/>
  <c r="G54" i="2"/>
  <c r="H89" i="2"/>
  <c r="G89" i="2"/>
  <c r="I115" i="2"/>
  <c r="H115" i="2"/>
  <c r="J115" i="2"/>
  <c r="K115" i="2"/>
  <c r="L136" i="2"/>
  <c r="H136" i="2"/>
  <c r="K136" i="2"/>
  <c r="I136" i="2"/>
  <c r="J136" i="2"/>
  <c r="K157" i="2"/>
  <c r="J157" i="2"/>
  <c r="H157" i="2"/>
  <c r="I157" i="2"/>
  <c r="G157" i="2"/>
  <c r="H45" i="2"/>
  <c r="G45" i="2"/>
  <c r="G59" i="2"/>
  <c r="H59" i="2"/>
  <c r="H11" i="2"/>
  <c r="L11" i="2"/>
  <c r="K11" i="2"/>
  <c r="J11" i="2"/>
  <c r="I11" i="2"/>
  <c r="H60" i="2"/>
  <c r="G60" i="2"/>
  <c r="I117" i="2"/>
  <c r="H117" i="2"/>
  <c r="I138" i="2"/>
  <c r="H138" i="2"/>
  <c r="H118" i="2"/>
  <c r="I118" i="2"/>
  <c r="L139" i="2"/>
  <c r="K139" i="2"/>
  <c r="I139" i="2"/>
  <c r="J139" i="2"/>
  <c r="H139" i="2"/>
  <c r="H3" i="2"/>
  <c r="L17" i="2"/>
  <c r="I17" i="2"/>
  <c r="H17" i="2"/>
  <c r="K17" i="2"/>
  <c r="J17" i="2"/>
  <c r="G17" i="2"/>
  <c r="I4" i="2"/>
  <c r="H4" i="2"/>
  <c r="H21" i="2"/>
  <c r="J21" i="2"/>
  <c r="L21" i="2"/>
  <c r="K21" i="2"/>
  <c r="I21" i="2"/>
  <c r="J120" i="2"/>
  <c r="I120" i="2"/>
  <c r="L120" i="2"/>
  <c r="K120" i="2"/>
  <c r="H133" i="2"/>
  <c r="I133" i="2"/>
  <c r="L133" i="2"/>
  <c r="J133" i="2"/>
  <c r="K133" i="2"/>
  <c r="K141" i="2"/>
  <c r="F141" i="2"/>
  <c r="H141" i="2"/>
  <c r="I154" i="2"/>
  <c r="F154" i="2"/>
  <c r="B33" i="7"/>
  <c r="C32" i="7" l="1"/>
  <c r="C24" i="7"/>
  <c r="C16" i="7"/>
  <c r="C8" i="7"/>
  <c r="C7" i="7"/>
  <c r="C12" i="7"/>
  <c r="C11" i="7"/>
  <c r="C31" i="7"/>
  <c r="C23" i="7"/>
  <c r="C15" i="7"/>
  <c r="C28" i="7"/>
  <c r="C27" i="7"/>
  <c r="C9" i="7"/>
  <c r="C30" i="7"/>
  <c r="C22" i="7"/>
  <c r="C14" i="7"/>
  <c r="C6" i="7"/>
  <c r="C4" i="7"/>
  <c r="C29" i="7"/>
  <c r="C21" i="7"/>
  <c r="C13" i="7"/>
  <c r="C5" i="7"/>
  <c r="C20" i="7"/>
  <c r="C19" i="7"/>
  <c r="C3" i="7"/>
  <c r="C26" i="7"/>
  <c r="C18" i="7"/>
  <c r="C10" i="7"/>
  <c r="C2" i="7"/>
  <c r="C25" i="7"/>
  <c r="C17" i="7"/>
  <c r="F161" i="2"/>
  <c r="G161" i="2"/>
  <c r="I161" i="2"/>
  <c r="J161" i="2"/>
  <c r="H161" i="2"/>
  <c r="K161" i="2"/>
  <c r="L161" i="2"/>
  <c r="C33" i="7" l="1"/>
</calcChain>
</file>

<file path=xl/comments1.xml><?xml version="1.0" encoding="utf-8"?>
<comments xmlns="http://schemas.openxmlformats.org/spreadsheetml/2006/main">
  <authors>
    <author>PROAmazonía</author>
  </authors>
  <commentList>
    <comment ref="O100" authorId="0" shapeId="0">
      <text>
        <r>
          <rPr>
            <b/>
            <sz val="9"/>
            <color indexed="81"/>
            <rFont val="Tahoma"/>
            <family val="2"/>
          </rPr>
          <t>PROAmazonía:</t>
        </r>
        <r>
          <rPr>
            <sz val="9"/>
            <color indexed="81"/>
            <rFont val="Tahoma"/>
            <family val="2"/>
          </rPr>
          <t xml:space="preserve">
Se realizarán en 2022</t>
        </r>
      </text>
    </comment>
  </commentList>
</comments>
</file>

<file path=xl/sharedStrings.xml><?xml version="1.0" encoding="utf-8"?>
<sst xmlns="http://schemas.openxmlformats.org/spreadsheetml/2006/main" count="1103" uniqueCount="605">
  <si>
    <t>FUENTE</t>
  </si>
  <si>
    <t>ACCIONES</t>
  </si>
  <si>
    <t>EJE</t>
  </si>
  <si>
    <t>ACTIVIDADES</t>
  </si>
  <si>
    <t>PONDERACIÓN (%)</t>
  </si>
  <si>
    <t>INDICADOR</t>
  </si>
  <si>
    <t>COMENTARIOS 2020</t>
  </si>
  <si>
    <t>SUBACTIVIDADES</t>
  </si>
  <si>
    <t>PONDERACIÓN (%)
2021</t>
  </si>
  <si>
    <t>Cronograma 2021</t>
  </si>
  <si>
    <t>AVANCE #</t>
  </si>
  <si>
    <t>AVANCE (%)</t>
  </si>
  <si>
    <t>COMENTARIOS</t>
  </si>
  <si>
    <t>TOTAL</t>
  </si>
  <si>
    <t>Ene</t>
  </si>
  <si>
    <t>Feb</t>
  </si>
  <si>
    <t>Mar</t>
  </si>
  <si>
    <t>Abr</t>
  </si>
  <si>
    <t>May</t>
  </si>
  <si>
    <t>Jun</t>
  </si>
  <si>
    <t>Jul</t>
  </si>
  <si>
    <t>Ago</t>
  </si>
  <si>
    <t>Sep</t>
  </si>
  <si>
    <t>Oct</t>
  </si>
  <si>
    <t>Nov</t>
  </si>
  <si>
    <t>Dic</t>
  </si>
  <si>
    <t>PPR</t>
  </si>
  <si>
    <t>1.1. Coordinar asistencia y capacitación técnica para mujeres con el MAG en el marco de acciones previas desarrollada (Ej. Estrategia mujer rural)</t>
  </si>
  <si>
    <t>Fortalecimiento de Capacidades</t>
  </si>
  <si>
    <t xml:space="preserve">1. Implementación de módulos de capacitación en función de las experiencias de la construcción de "Mujer Rural". </t>
  </si>
  <si>
    <t># de capacitaciones realizadas
# de mujeres capacitadas</t>
  </si>
  <si>
    <t xml:space="preserve">Por cumplir </t>
  </si>
  <si>
    <t>2. Diseño de metodología de capacitación y capacitación técnica para generar Bioemprendimientos, se puede incorporar los aspectos definidos en la  Guía para incorporación del enfoque de género en procesos asociativos</t>
  </si>
  <si>
    <t># capacitaciones  sobre emprendimiento</t>
  </si>
  <si>
    <t>Medidas y acciones REDD+</t>
  </si>
  <si>
    <t>3. Dar seguimiento a las asociaciones que participan en el PPR en función del proceso iniciado con la metodología ODS-Cadena de valor para fortalecer los emprendimientos de las mujeres</t>
  </si>
  <si>
    <t>Tipo de capacitaciones realizadas</t>
  </si>
  <si>
    <t>1.2. Empoderamiento de la mujer mediante acciones afirmativas para propuestas de proyectos con enfoque de género o participación activa de mujeres</t>
  </si>
  <si>
    <t>1. Definir un Puntaje específico o requisitos especiales para grupos/asociaciones con enfoque de género o participantes mujeres. Para garantizar acceso a las mujeres. El puntaje debe considerar criterios cualitativos de género y participación dentro de las organizaciones</t>
  </si>
  <si>
    <t># de políticas o acciones afirmativas incorporadas en los procesos de selección o asignación de fondos
# de proyectos aprobados con enfoque de género o participación de mujeres</t>
  </si>
  <si>
    <t>LISTO: Referencia: 1. Bases para postulación de fondos concursables
2. Estudio de incorporación del enfoque de género en bioemprendimientos
3. Documento de recomendaciones para mejoramiento de bioemprendimientos</t>
  </si>
  <si>
    <t xml:space="preserve">Salvaguardas </t>
  </si>
  <si>
    <t xml:space="preserve">2. Identificar las oportunidades de mejora para las actividades del Proyecto en función de los resultados del  diagnóstico de género </t>
  </si>
  <si>
    <t># de actividades del Proyecto  reenfocadas/reformuladas en función del diagnóstico</t>
  </si>
  <si>
    <t>LISTO</t>
  </si>
  <si>
    <t>2.1. Generar un sello tipo "Gender Equity Seal" como el diseño en PNUD para proyectos que se pueda aplicar en los GAD</t>
  </si>
  <si>
    <t>1. Definir dimensiones a evaluar y realizar una evaluación a organizaciones y socios locales. Este análisis puede ser parte del sistema "DIO"</t>
  </si>
  <si>
    <t># de instituciones/organizaciones participantes
# de instituciones/organizaciones evaluadas y con sello
# de reuniones de seguimiento  en la implementación de la Guía de género
# de Equipos conformados</t>
  </si>
  <si>
    <t xml:space="preserve">2. Apoyo en la implementación de la guía de género definida por Planifica Ecuador. Pasar de la equidad formal a la equidad en resultados. </t>
  </si>
  <si>
    <t>Tipo de acciones implementadas</t>
  </si>
  <si>
    <t>Listo - Guía de Planificación con inclusión del enfoque de género</t>
  </si>
  <si>
    <t>3. Incorporar en los equipos de formulación de políticas, proyectos y PDOT a representantes mujeres</t>
  </si>
  <si>
    <t># de mujeres participando en la elaboración de PDOT</t>
  </si>
  <si>
    <t>Listo  - Listado de personas que participaron en la elaboración de los PDOTs</t>
  </si>
  <si>
    <t xml:space="preserve">2.2. Sensibilización  a nivel local sobre género y lenguaje inclusivo </t>
  </si>
  <si>
    <t>1. Implementación del manual para incluir género en los proyectos locales y productivos REDD+ y procesos asociativos (MAG)</t>
  </si>
  <si>
    <t>Manual creado</t>
  </si>
  <si>
    <t>2. Proceso de capacitación y acompañamiento con difusión sobre género y equidad, violencia contra la mujer</t>
  </si>
  <si>
    <t># de talleres realizados para tratar temas de violencia</t>
  </si>
  <si>
    <t>1. Definir áreas de intervención y beneficiarios claves del PPR (sistematización del taller)</t>
  </si>
  <si>
    <t>A finales de Febrero se supone que la información de ONUM será entregada. Pero no esta nada asegurado</t>
  </si>
  <si>
    <t>2. Coordinar actividades con área de comunicación para sistematizar el taller de Comunicación y Género a Técnicos del Programa e inventarias materiales de capacitación de PNUD en género.</t>
  </si>
  <si>
    <t>3. Con LTA de Diseño sacar la memoria de sistematización.</t>
  </si>
  <si>
    <t>Se requiere retroalimentación de la coordinación /Juan Merino y aportes de Especialista de Fortalecimiento de capacidades y especialista de educomiunicación</t>
  </si>
  <si>
    <t>4. Construir caja de herramientas en género y comunicación.</t>
  </si>
  <si>
    <t>NA</t>
  </si>
  <si>
    <t>5. Capacitar mínimo en 3 talleres dirigido a GADs, DP MAAE y MAG, equipo en territorio del PROA (Informe de capacitación)</t>
  </si>
  <si>
    <t>Comunicación</t>
  </si>
  <si>
    <t>3. Generar información corta en función de los documentos actuales sobre enfoque de género. Tipo infografías, noticias cortas</t>
  </si>
  <si>
    <t># de infografías/flyers sobre género</t>
  </si>
  <si>
    <t xml:space="preserve">En base a la estrategia de comunicación del programa. Revisar estrategia propuesta por José Miguel Gálvez </t>
  </si>
  <si>
    <t>1. revisar la propuesta desde el área de comunicación(Infografías y cartillas de género, y manual de prevención de la violencia)</t>
  </si>
  <si>
    <t>2. Definir diseño, ilustración e impresión del material</t>
  </si>
  <si>
    <t>3. Validación MAAE</t>
  </si>
  <si>
    <t xml:space="preserve">4. Difusión del material </t>
  </si>
  <si>
    <t xml:space="preserve">4. Sistema de resolución de conflictos por legalización de tierras, o manejo de recursos forestales. </t>
  </si>
  <si>
    <t>3.1  Invitar a participar en actividades del proyecto a mujeres y jóvenes</t>
  </si>
  <si>
    <t>1. Invitar a grupos de mujeres y lideresas socias para así promover la participación política de las mujeres mediante campañas de sensibilización, fomentar la asociatividad entre mujeres.</t>
  </si>
  <si>
    <t># de talleres para mujeres
# de mujeres participando
Tipo de participación de las mujeres</t>
  </si>
  <si>
    <t xml:space="preserve">Depende de la definición de sitios de intervención y de los registros de los componentes </t>
  </si>
  <si>
    <t>1. Apoyo de coordinación para incidir en los otros componentes y promover la participación de mujeres en los espacios respectivos. Promover la aplicación de acciones afirmativas para espacios participativos de otros componentes</t>
  </si>
  <si>
    <t>2. Realizar talleres o reuniones focalizados para mujeres para asegurar su participación activa en la toma de decisiones.</t>
  </si>
  <si>
    <t>Tipo de espacios de diálogo y participación para mujeres</t>
  </si>
  <si>
    <t xml:space="preserve">Esto si se hace. En función de la reunión de presentación de esta matriz con los demás componentes se definirá el mecanismo de reporte.
El reporte puede ser en función de una propuesta que ya tiene Soledad Quintana y que sería similar al registro de fortalecimiento de capaciades </t>
  </si>
  <si>
    <t xml:space="preserve">1. Definir mecanismo de reporte de las reuniones o talleres que se realizan en el programa. </t>
  </si>
  <si>
    <t>2. Registro de actividades en sistema</t>
  </si>
  <si>
    <t>3. Promover la creación de plataformas locales de participación y diálogo de mujeres para generar propuestas de desarrollo Local y alternativas de producción sostenible. Un ejercicio similar a la mesa REDD+ con mujeres de la zona de influencia.</t>
  </si>
  <si>
    <t xml:space="preserve"># de lideresas participando </t>
  </si>
  <si>
    <t>1. Realizar una coordinación entre C1 y SCTEA para definir factibilidad del evento Liderezas amazónicas (conformación del GT Político de Mujeres frente al cambio climático)</t>
  </si>
  <si>
    <t>2. Reunión de coordinación con AME y CONGOPE y C1 para el evento (firma de compromiso de conformación del grupo y las principales líneas de trabajo)</t>
  </si>
  <si>
    <t>3. Diseñar una agenda detallada y la nota conceptual del evento (sistematización de resultados del taller).</t>
  </si>
  <si>
    <t>4. Aprobación del MAAE</t>
  </si>
  <si>
    <t>5. Lanzamiento de invitación</t>
  </si>
  <si>
    <t>6. Realización del evento</t>
  </si>
  <si>
    <t>1. Desagregar por sexo los indicadores definidos para el monitoreo del proyecto e incorporar el componente cualitativo</t>
  </si>
  <si>
    <t>Seguimiento y monitoreo</t>
  </si>
  <si>
    <t xml:space="preserve">1.Desagreagación de indicadores/variables definidas por el proyecto por sexo para monitoreo y seguimiento del Proyecto </t>
  </si>
  <si>
    <t>% de mujeres beneficiarias</t>
  </si>
  <si>
    <t>consultoría</t>
  </si>
  <si>
    <t>1. Incorporar indicadores en sistema M&amp;E.</t>
  </si>
  <si>
    <t>2. Implementación de indicadores definidos en la consultoría de diagnóstico.</t>
  </si>
  <si>
    <t>2. Con los indicadores construidos identificar brechas de género a nivel local</t>
  </si>
  <si>
    <t>% de mujeres participando en actividades</t>
  </si>
  <si>
    <t>consultoría (TDRs puede ser elaborados en febrero - marzo 2021). Coordinación de la consultoría recae sobre Reemplazo de la Especialista de Género que se ausenta por materinandad.</t>
  </si>
  <si>
    <t>1. Informe de diagnóstico</t>
  </si>
  <si>
    <t>2. Listado de indicadores</t>
  </si>
  <si>
    <t xml:space="preserve">3. Desarrollar un módulo adicional dentro del sistema DIO del MAG para levantar indicadores de género de las organizaciones sociales </t>
  </si>
  <si>
    <t>% de mujeres en zonas de influencia
% de mujeres jefas de hogar
% de mujeres con activos a su nombre
% de mujeres con tierras legalizadas
Tipo de brechas identificadas</t>
  </si>
  <si>
    <t>Depende del apoyo político del MAG. Pedir apoyo a coordinación 
No depende del programa solamente</t>
  </si>
  <si>
    <t>1. Mandar un correo electrónico para solicitar el apoyo del MAG en el registro de esta información en el DIO</t>
  </si>
  <si>
    <t xml:space="preserve">2. Diagnóstico socio Económico de las mujeres rurales en la zona de influencia del Proyecto </t>
  </si>
  <si>
    <t>1.  Diseño de un análisis cualitativo de género a manera de diagnóstico local
2. Análisis sobre fuente de ingresos, medios de vida, participación en las decisiones del hogar  (se vincula a la información a levantar dentro del plan de medios de vida)</t>
  </si>
  <si>
    <t>% de mujeres involucradas en el proceso de construcción
# de SIL definidos
# de normativas diseñadas y tipo de normativas</t>
  </si>
  <si>
    <t>1. Definir áreas y beneficiarios del PPR</t>
  </si>
  <si>
    <t>2. Elaborar TDRs para la consultoría de diagnóstico</t>
  </si>
  <si>
    <t>3. Análisis de la información de consultoría por parte del personal de apoyo en género</t>
  </si>
  <si>
    <t>4. Generar una propuesta de indicadores para el PROAmazonía -PPR, apoya todo el C4</t>
  </si>
  <si>
    <t>3. Indicadores cualitativos de género+C4</t>
  </si>
  <si>
    <t>1. Según los indicadores del plan de monitoreo incluir el aspecto cualitativo mediante preguntas generadoras de análisis</t>
  </si>
  <si>
    <t># de indicadores generados
Análisis de percepción sobre impacto del Proyecto</t>
  </si>
  <si>
    <t>Equipo C4</t>
  </si>
  <si>
    <t>1. Desarrollar una metodología para definir los indicadores cualitativos (Actores, Preguntas generadoras)</t>
  </si>
  <si>
    <t>2. Implementar la metodología para generar los indicadores cualitativos</t>
  </si>
  <si>
    <t>2. Entrevistas o grupos focales a beneficiarias del Proyecto para análisis de percepción y mejoramiento de elementos cualitativos. Siendo parte del proceso de evaluación del Proyecto  incluir preguntas de percepción sobre el impacto que ha tenido en las mujeres.</t>
  </si>
  <si>
    <t># de entrevistas realizadas</t>
  </si>
  <si>
    <t>GCF</t>
  </si>
  <si>
    <t>1. Diseñar y  Aplicar acciones afirmativas para que las mujeres emprendedoras puedan acceder a crédito en la zona de implementación del programa</t>
  </si>
  <si>
    <t xml:space="preserve">Finanzas sostenibles </t>
  </si>
  <si>
    <t>1. Elaborar un instructivo que permita evaluar los proyectos y emprendimientos en el cual se resalten las acciones afirmativas que se implementarán para dar oportunidades a las mujeres y mejorar el acceso a crédito. Es necesario transversalizar en todos los procesos a cargo del Programa para mejorar el acceso a crédito de las mujeres y el financiamiento de emprendimiento</t>
  </si>
  <si>
    <t>% de mujeres con créditos productivos para el sector forestal.</t>
  </si>
  <si>
    <t>2. Aplicar las acciones para incorporar Género en el diseño de productos financieros y no financieros (NDC-BIOFIN)</t>
  </si>
  <si>
    <t># De líneas de crédito para financiamiento de proyectos forestales que incluyen criterios de género.</t>
  </si>
  <si>
    <t xml:space="preserve">2.Apoyar en la formalización de emprendimiento, documentación y requisitos para acceso a crédito de mujeres. </t>
  </si>
  <si>
    <t>1.  Sistematizar las lecciones aprendidas y necesidades identificadas en territorio sobre la formalización de emprendimientos de mujeres.</t>
  </si>
  <si>
    <t># de mujeres que han podido formalizar su situación.</t>
  </si>
  <si>
    <t>Se debe entregar la iinformación a la auxiliar en género
La redacción a cargo de la Auxiliar de Género. Supervisión del documento a cargo de la especialista en género y el especialista en salvaguardas amientales y sociales</t>
  </si>
  <si>
    <t xml:space="preserve">1. Revisar informació recabada por especialista en género
</t>
  </si>
  <si>
    <t>2. Definir estrucutra del documento de sistematización</t>
  </si>
  <si>
    <t>3. Redactar el documento</t>
  </si>
  <si>
    <t>GEF</t>
  </si>
  <si>
    <t>2. Analizar las brechas de Género para el acceso al crédito tomando como ejemplo lo realizado en el programa de Mujeres productoras.</t>
  </si>
  <si>
    <t>Estadísticas sobre información para Género y crédito</t>
  </si>
  <si>
    <t>3. En la zona de proyecto realizar un levantamiento de  información y análisis  sobre mujeres, producción, capacidad de generación de ingresos, financiamiento y sujeto de crédito.  Se puede tomar información del sistema DIO (MAG)</t>
  </si>
  <si>
    <t># de organizaciones de mujeres que han podido formalizar su situación 
# de beneficiarias</t>
  </si>
  <si>
    <t>3. Promover alianzas estratégicas con instituciones financieras para el financiamiento de productos forestales no maderables considerando enfoque de género.</t>
  </si>
  <si>
    <t>1. Diseñar una agenda de cooperación para la implementación de la Guía de género para financiamiento climático como un ejemplo de finanzas sostenibles equitativas y sensibles a Género que pueden aplicar entidades financieras.</t>
  </si>
  <si>
    <t>Inventario de cooperación interinstitucional.</t>
  </si>
  <si>
    <t>Esta actividad no es liderada por el programa. Se debe coordinar con el equipo de NDC, BIOFIN y PROAMAZONIA
Revisitar esta actividad una vez se tenga claro el panirama y la hoja de ruta.
Tener en consideración la opinion del GT de Género del MAAE en cuanto a la generación de la cartilla de Género y Financimamiento Climático.</t>
  </si>
  <si>
    <t>1. Defnir hoja de ruta para continuar con el proceso de la guía.</t>
  </si>
  <si>
    <t>2. Identificar normativa local que facilite el acceso a crédito por parte de las mujeres e incorporarlos en los procesos que el programa tenga disponibles.</t>
  </si>
  <si>
    <t>Documento de análisis y listado de normativa local para acceso a crédito de mujeres</t>
  </si>
  <si>
    <t>Revisar avances y productos relacionados a la consultoría de Ma Doleres Almeida, con Jorge Vargas y Johanna Benavides</t>
  </si>
  <si>
    <t>3. Proponer un prototipo de modelo de gestión para acceso a crédito para mujeres en la zona rural.</t>
  </si>
  <si>
    <t>BanEcuador productos consultar con Johanna Benavides</t>
  </si>
  <si>
    <t>1. Dar continuidad a los procesos iniciados respecto de reglamentación para integrar el género en los procesos de "fondos concursables y bioemprendimientos".</t>
  </si>
  <si>
    <t># de Proyectos que incorporan mujeres propuestos por los GAD.</t>
  </si>
  <si>
    <t>LISTO. Bases de postulación
Listado de emprendimiento de mujeres</t>
  </si>
  <si>
    <t>2. Elaborar un manual de formulación de presupuestos y proyectos sensibles al género, que determine las acciones del presupuesto o líneas de ejecución, que sirva de guía a los GAD que serán financiados por PROAmazonía.</t>
  </si>
  <si>
    <t># de iniciativas de liderazgo apoyadas por PROAmazonía en territorio (emprendimientos, asociatividad, fortalecimiento de capacidades, etc.)</t>
  </si>
  <si>
    <t>1. Recopilar herramientas de evaluación de diagnósticos de PDOT</t>
  </si>
  <si>
    <t>2. Verificar si GADs cuentan con insumos relacionados a presupuestos y proyectos sensibles al género</t>
  </si>
  <si>
    <t>3. Definir si hay proyectos que se financiarán desde PROAmazonía y si son sensibles al género</t>
  </si>
  <si>
    <t>4. Verificar si PLANIFICA Ecuador  o CNIG tiene una guía que se pueda actualizar sobre presupuestos sensibles al género</t>
  </si>
  <si>
    <t>5. Capacitar a beneficiarios en la implementación y uso del manual</t>
  </si>
  <si>
    <t>3. Capacitar a los potenciales beneficiarios en la implementación y uso del manual.</t>
  </si>
  <si>
    <t>Mujeres tienen mayor participación en el manejo e involucramiento en actividades apoyados por el programa.</t>
  </si>
  <si>
    <t xml:space="preserve">CNIG cuenta con el manual de formulación de presupuestos y se propone firmar un convenio para extender la capacitación </t>
  </si>
  <si>
    <t>1. Retomar convenio de trabajo entre MAAE y CNIG con alcance específico en el tema de presupuestos de género en la planificación territorial.</t>
  </si>
  <si>
    <t>4. Generar lineamientos específicos para acceso a financiamiento con proyectos que incorporen género (PDOT y C2).</t>
  </si>
  <si>
    <t>Cantidad de recursos destinados a promover mayor participación de mujeres en actividades del programa</t>
  </si>
  <si>
    <t>Consultar con Javier Viracucha si hay estos lineamientos a nivel de STCTEA</t>
  </si>
  <si>
    <t xml:space="preserve">1. Realizar consulta con C1 </t>
  </si>
  <si>
    <t xml:space="preserve">Se necesita verificar la fuente o realizar un taller con actores clave para levantamiento de la información: Ministerio de Finanzas, GADs, CNIG, Cooperación Internacional, Mesa de Género y Cambio Climático del MAAE, Planifica Ecuador, etc. </t>
  </si>
  <si>
    <t>2. En caso de no existir estos lineamientos, redactar los mismos.</t>
  </si>
  <si>
    <t xml:space="preserve">5. Generar capacidades de mujeres sobre manejo forestal sostenible </t>
  </si>
  <si>
    <t>1. Ampliar el programa de capacitación a mujeres incluyendo módulos técnicos sobre manejo forestal sostenible.</t>
  </si>
  <si>
    <t> # de mujeres capacitadas en MFS y Bioemprendimientos</t>
  </si>
  <si>
    <t>1. Construcción de una línea de base de mujeres capacitadas en MFS</t>
  </si>
  <si>
    <t>2. Solicitar manuales de MFS al MAEE</t>
  </si>
  <si>
    <t>2. Desarrollar un manual para Manejo Forestal Sostenible con enfoque de Género y  Dar seguimiento para implementación</t>
  </si>
  <si>
    <t>1. Elaborar TDR para consultoría de MFS y género que desarrolle: Manual para MFS con enfoque de género, capacitar al grupo de mujeres identificadas, al MAAE y MAG, y equipo de PROAmazonía (manual e informes de capacitación)</t>
  </si>
  <si>
    <t xml:space="preserve">Verificar si hay mujeres capacitadas en MFS </t>
  </si>
  <si>
    <t xml:space="preserve">Consultar y construir línea de base con C3 </t>
  </si>
  <si>
    <t>Las capacitaciones serían en Junio</t>
  </si>
  <si>
    <t xml:space="preserve">Iniciar y ejecutar consultoría: Manual, estratrategia de capaitación y los informes de capacitación </t>
  </si>
  <si>
    <t>3. Guía del enfoque de género en procesos asociativos (MAG)</t>
  </si>
  <si>
    <t xml:space="preserve">LISTO. Existen 3 documentos de consultoría de Carla Priego </t>
  </si>
  <si>
    <t xml:space="preserve">4. Desarrollar un espacio de capacitación para Bioemprendimientos. </t>
  </si>
  <si>
    <t>Depende de ONUM: Se planificó para 2020, se requiere reiniciar este tema en 2021.
Aquí s requiere apoyo de la coordinación para hacer el seguimiento a ONUM</t>
  </si>
  <si>
    <t>1. Hacer seguimiento a ONUM</t>
  </si>
  <si>
    <t>5. Capacitación para mujeres sobre empoderamiento que les permita auto identificarse como mujeres gestoras de cambio, liderazgo, autoestima, grupos étnicos con enfoque intercultural.</t>
  </si>
  <si>
    <t xml:space="preserve"># de mujeres capacitadas en empoderamiento y liderazgo. </t>
  </si>
  <si>
    <t>Consultor contratado (fila N65) es quien realiza la capacitación</t>
  </si>
  <si>
    <t>1. Capacitaciones a mujeres en emprendimientos de MFS con énfasis en empoderamiento político y MFS</t>
  </si>
  <si>
    <t>1. Evaluar la incorporación del enfoque de género en la herramienta de monitoreo y seguimiento de PROAmazonía (plataforma) para generar estadísticas en el programa.</t>
  </si>
  <si>
    <t>1. Revisar y evaluar en el Plan de Monitoreo y los indicadores relacionados a Género.</t>
  </si>
  <si>
    <t># de Instrumentos diseñados e implementados para dar seguimiento y monitoreo a los indicadores de género del programa PROAmazonia</t>
  </si>
  <si>
    <t>1. Coordinar reunión con responsable de M&amp;E para determinar el estado de arte del sistema y analizar la posibilidad de determinar la creación de un módulo de género</t>
  </si>
  <si>
    <t>2. Realizar un taller para definir acciones de componentes para integrar el enfoque de género en el programa</t>
  </si>
  <si>
    <t>3. Solicitar taller a coordinaciones</t>
  </si>
  <si>
    <t>4. Solicitar las delegaciones por componente de puntos focales</t>
  </si>
  <si>
    <t>5. Elaborar agenda, definir fecha y hora</t>
  </si>
  <si>
    <t>2. Identificar ajustes necesarios para implementar indicadores en el Plan de Monitoreo que permitan construir estadísticas.</t>
  </si>
  <si>
    <t>1. Identificar ajustes necesarios para implementar un módulo de género en el sistema M&amp;E.</t>
  </si>
  <si>
    <t xml:space="preserve">4. Establecer una directriz interna para que los componentes registren e incorporen la información de género en la herramienta de monitoreo del Programa. Diseñar un módulo adicional en el sistema. </t>
  </si>
  <si>
    <t>1.Generación de directrices para registro de información de género en el módulo</t>
  </si>
  <si>
    <t>2. Solicitar a Gerencia que apoye la difusión de las directrices con los componentes del Programa</t>
  </si>
  <si>
    <t>5. Generar un módulo específico en el SIS para la sistematización de la información relacionada con Género.</t>
  </si>
  <si>
    <t>en proceso</t>
  </si>
  <si>
    <t>1. Definición del formato de registro de información</t>
  </si>
  <si>
    <t>2. Revisión del formato de ingreso de información de género</t>
  </si>
  <si>
    <t>3. Definir el formato del módulo de seguimiento</t>
  </si>
  <si>
    <t>4. Revisión del formato de reporte</t>
  </si>
  <si>
    <t>6. Articular e identificar y sinergias entre componentes del Programa con puntos focales por componente en el tema de género.</t>
  </si>
  <si>
    <t>1. Reunión con delegados de los componentes para identificar temas vinclados en género y cómo reportar.</t>
  </si>
  <si>
    <t>1. Evaluar la visión de las mujeres sobre el abordaje del enfoque de Género por parte del programa mediante la implementación del seguimiento participativo</t>
  </si>
  <si>
    <t>1. Incorporar actores de la sociedad civil beneficiarios del programa y actores relacionados como Mesa REDD+ para brindar seguimiento a las acciones planteadas en el programa a través de una consulta o encuesta de satisfacción.</t>
  </si>
  <si>
    <t># de mujeres consultadas sobre su visión del programa.</t>
  </si>
  <si>
    <t xml:space="preserve">Esto corresponde a ONUM
Se tiene que correr la encuesta o la metodología en todos los espacios del programa. </t>
  </si>
  <si>
    <t>1. Seguimiento a ONUM en la implementación de la metodología propuesta.</t>
  </si>
  <si>
    <t>2. Identificar espacios y oportunidades para el fortalecimiento de mesas de género en el programa (Taller interno)</t>
  </si>
  <si>
    <t># de participantes en mesas de  género (del programa y actores involucrados).
Mayor involucramiento de mujeres en procesos del programa gracias al fortalecimiento de mesas de género.</t>
  </si>
  <si>
    <t xml:space="preserve">Encadenada a actividad de PPR (Responsable actividad ONU Mujeres)
Verificar con Magdalena Muñoz los espacios
Auxiliar en Género </t>
  </si>
  <si>
    <t>1. Definir la metodología</t>
  </si>
  <si>
    <t>2. Aplicar la metodología</t>
  </si>
  <si>
    <t>3. Informe de análisis</t>
  </si>
  <si>
    <t>2. Identificar medidas de adaptación o mitigación al cambio climático que pueden reducir el tiempo que las mujeres destinan para actividades de cuidado (trabajo en el hogar).</t>
  </si>
  <si>
    <t>1. Elaborar un estudio que identifique y caracterice las actividades que realizan las mujeres que pudieran verse afectadas por la variabilidad del cambio climático.</t>
  </si>
  <si>
    <t xml:space="preserve">#Acciones realizadas para fortalecer la adaptación y mitigación al CC de mujeres amazónicas. </t>
  </si>
  <si>
    <t>1. Organizar un taller por cada commodity con grupos focales, para diagnóstico rural rápido con enfoque de género</t>
  </si>
  <si>
    <t>2. Redacción de informe de resultados de talleres y recomendaciones</t>
  </si>
  <si>
    <t>2. Retomar el trabajo conjunto con el CNIG (mesa de género y CC de SCC) para incorporar estas acciones en los PDOT y hoja de ruta para trabajo conjunto.</t>
  </si>
  <si>
    <t>#de PDOT que incorporan medidas de adaptación y mitigación del CC destinadas a reducir el tiempo que las mujeres destinan al trabajo del hogar</t>
  </si>
  <si>
    <t>No incorporar acciones en PDOTs, sino se trabajará en la estrategia de género para CC con el MAAE.</t>
  </si>
  <si>
    <t>1. Retomar trabajo con GT de género en MAAE.</t>
  </si>
  <si>
    <t>GCF - GEF</t>
  </si>
  <si>
    <t>3. Generar información corta en función de los documentos actuales sobre enfoque de género para sensibilizar sobre su incorporación en proceso locales y del programa</t>
  </si>
  <si>
    <t xml:space="preserve">Comunicación </t>
  </si>
  <si>
    <t xml:space="preserve">1. Fortalecer con enfoque de género los procesos de comunicación interna y externa del programa  (boletines, infografías, newsletter) y realizar una breve introducción al equipo de comunicación sobre lenguaje inclusivo. </t>
  </si>
  <si>
    <t># de boletines informativos o noticias, preparados para difusión interna y externa que posicionan los logros en materia de equidad de género del programa.</t>
  </si>
  <si>
    <t>Continuo</t>
  </si>
  <si>
    <t>1. Reportes de avance continuos de comunicación de PROAmazonía</t>
  </si>
  <si>
    <t>2. Identificar en cada componente las acciones implementadas o en implementación que están vinculadas a Género para incorporar sus resultados como parte de la estrategia de  comunicación interna y externa del programa.</t>
  </si>
  <si>
    <t>El equipo del programa mejora su dominio sobre terminología e información disponible de enfoque de género, REDD+, Cambio climático, entre otros.</t>
  </si>
  <si>
    <t>Pedir una comunicación desde la coordinación para verificar si esto se va a realiar en el 2021</t>
  </si>
  <si>
    <t>1. Verificar si ONUM va a sacar alguna sistematización este año sobre incorporación del enfoque de género: "Experiencias exitosas en la incorporación de género en el programa"</t>
  </si>
  <si>
    <t>Estos temas van en los newsletter</t>
  </si>
  <si>
    <t>2. Las actividades están identificadas: publicación relacionada a bioemprendimientos; publicación a sistematización de experiencias de planificación territorial con enfoque de género, publicación de enfoque de género en ECAS. Estos artículos serán publicados en newsletter</t>
  </si>
  <si>
    <t xml:space="preserve">4. Elaborar lineamientos para incorporación de género en proyectos y acciones locales con base en la experiencia en PROAmazonía. </t>
  </si>
  <si>
    <t>1. Sistematizar las experiencias del programa sobre la incorporación de Género en sus proyectos y procesos para difusión con los socios locales.</t>
  </si>
  <si>
    <t>1 Documento de sistematización de experiencias.
1 Guía de transversalización de género en proyectos de PMNF y REDD+.</t>
  </si>
  <si>
    <t>1. Diseñar una encuesta de género y CC</t>
  </si>
  <si>
    <t>Verificar cronograma con Magdalena Muñoz
Auxiliar en género sistematiza el taller</t>
  </si>
  <si>
    <t>2. Generar un taller de sensibilización con los actores de la mesa de trabajo REDD+</t>
  </si>
  <si>
    <t>Ya esta listo, confirmar con Magdalena Muñoz quienes son los delegados de la Mesa de Trabajo REDD+</t>
  </si>
  <si>
    <t>3. Establecer un GT de género en la mesa de trabajo REDD+</t>
  </si>
  <si>
    <t>Especialista en géner elabora la guía con apoyo del especialista en salvaguardas.</t>
  </si>
  <si>
    <t>4. Elaboración de la Guía de Género y CC construida con el GT de género de la mesa REDD+</t>
  </si>
  <si>
    <t>Verificar cronograma con Magdalena Muñoz</t>
  </si>
  <si>
    <t>5. Evento de presentación de resultados</t>
  </si>
  <si>
    <t xml:space="preserve">2. Diseñar una guía que muestre paso a paso como transversalizar género para los socios locales y procesos internos del programa (lecciones de experiencias previas que sirva para PROAmazonía y para los futuros programas). </t>
  </si>
  <si>
    <t>1. Para diciembre 2021: Redacción de la guía de salvaguardas y género (GT: Sole, Rodri, y apoyos técnicos de género y salvaguardas)</t>
  </si>
  <si>
    <t>2. Revisión de la Guía por Gerencia y MAAE</t>
  </si>
  <si>
    <t>3. Publicación y difusión</t>
  </si>
  <si>
    <t xml:space="preserve">1. Generar programas de  fortalecimiento de capacidades </t>
  </si>
  <si>
    <t>1. Sistematizar información generada en el programa para fortalecer las capacidades locales.</t>
  </si>
  <si>
    <t xml:space="preserve"> # de mujeres participando en programas de capacitación.</t>
  </si>
  <si>
    <t>Listo</t>
  </si>
  <si>
    <t>2. Ampliar el plan de capacitación de ONUM para socios locales sobre sensibilización de género (incluir a técnicos de GAD).</t>
  </si>
  <si>
    <t>% de actores clave capacitados en enfoque de género.
# de líderes (hombres) capacitados en enfoque de género.</t>
  </si>
  <si>
    <t>en proceso - ONUM
Esta es una gestión de coordinación que de salir del C4 (apoyo del coordinador) y la gerencial del programa con los ministerios</t>
  </si>
  <si>
    <t>1. Envío de informe ONU Mujeres para incluirlo en plataformas de los ministerios</t>
  </si>
  <si>
    <t>2. Gestionar la inclusión del programa de capacitación en los espacios de capacitación de los ministerios</t>
  </si>
  <si>
    <t xml:space="preserve">2. Fomentar la equidad significativa en el involucramiento de mujeres, hombres y jóvenes de las comunidades en la toma de decisiones de uso de suelo en los gobiernos locales </t>
  </si>
  <si>
    <t>1. Sistematizar los datos de participación de mujeres en procesos, programas y talleres utilizando la herramienta de registro digital del Programa.</t>
  </si>
  <si>
    <t># de mujeres participando en puestos de decisión dentro del programa y en mesas o plataformas de diálogo dentro del modelo de gobernanza propuesto por PROAmazonía.</t>
  </si>
  <si>
    <t>En proceso</t>
  </si>
  <si>
    <t>1. Informe anual de fortalecimiento de capacidades</t>
  </si>
  <si>
    <t>2. Promover la participación equitativa en talleres, sobre todo de mujeres como parte de grupos destinados a la toma de decisiones, mediante la  estrategia de participación de mujeres ONUM.</t>
  </si>
  <si>
    <t>En proceso. Verificar avance con Fer Proaño, Magui Muñoz y Luci Lasso
Considerar la contratación de UNV para levantar esta información o en su defecto que esto sea parte del trabajo de la Auxiliar de género.
Se debería consolidar esta información por año del programa.</t>
  </si>
  <si>
    <t>1. Consolidación de información</t>
  </si>
  <si>
    <t>2. Definición de estructura del informe</t>
  </si>
  <si>
    <t>3. Elaboración y validación de informe</t>
  </si>
  <si>
    <t>3. Integrar en los PDOT las perspectivas de género.</t>
  </si>
  <si>
    <t>1. Sistematizar los criterios sobre Género que se han incorporado en los PDOT y determinar su factibilidad de implementación.</t>
  </si>
  <si>
    <t># de PDOT que han incorporado el enfoque de género.
% de avance en la implementación de acciones con enfoque de género en zona</t>
  </si>
  <si>
    <t>2.  Seleccionar 4 GAD para realizar el seguimiento sobre el impacto de las acciones para verificar los cambios en la sociedad y la reducción de brechas. En base a los hallazgos realizar recomendaciones a los demás GAD sobre mejoras.</t>
  </si>
  <si>
    <t>% de mujeres que han incrementado sus ingresos con proyectos y emprendimientos sostenibles.
% de presupuesto asignado para cumplimiento de estas metas.</t>
  </si>
  <si>
    <t xml:space="preserve">En proceso - ONUM
Soledad Quintana está armando repositorio con documentos útiles que derivan de consultorías </t>
  </si>
  <si>
    <t>1. Completar sistematización de herramientas desarrolladas en Género</t>
  </si>
  <si>
    <t>3. Realizar seguimiento a los PDOT y su implementación respecto de los proyectos de Género.</t>
  </si>
  <si>
    <t>En proceso - ONU M
Esta es una actividad que debe realizarce desde la coordinación del C4 y ONUM para verificar el avance</t>
  </si>
  <si>
    <t>1. Seguimiento de los PDOTs</t>
  </si>
  <si>
    <t>4. Evaluar compatibilidad de indicadores  de género de los PDOT seleccionados y los objetivos nacionales planteados en la agenda nacional para la igualdad de las mujeres y personas LGBTI.</t>
  </si>
  <si>
    <t xml:space="preserve">Listo - PDOT y matrices de evaluación </t>
  </si>
  <si>
    <t>Activity 1.1:
Implementing land use plans at the local level</t>
  </si>
  <si>
    <t>Integrate a gender
perspective within the
Land Use Plans (LUPs) of
local governments</t>
  </si>
  <si>
    <t>% and # of LUPs of local governments that integrate 1) a
gender perspective and 2) assign an explicit budget to support such
activities</t>
  </si>
  <si>
    <t>Listo en Amazonía - PDOTs</t>
  </si>
  <si>
    <t>Equitably and
meaningfully involve
women, men and youth
from communities in
development of the LUPs
of local governments</t>
  </si>
  <si>
    <t>% and # of participants of consultations/workshops on LUPs,
who are women and youth</t>
  </si>
  <si>
    <t>Equitably build capacity
of women, men and
youth from communities
on REDD+ and LUPs, so
that they can
meaningfully engage in
LUP development and
raise their perspectives.</t>
  </si>
  <si>
    <t>% and # of women participants involved in consultations and
trainings for this activity who felt they could actively participate and
had their perspectives taken into account.
% of trainings and workshops associated with this activity
which are designed to account for women’s constraints (e.g. location,
timing, women’s only groups, etc.)</t>
  </si>
  <si>
    <t>Activity 1.2:
Improving the management of land rights within Protective  Forests and
National Protected Areas.</t>
  </si>
  <si>
    <t>Equitably and meaningfully involve
women, men and youth from communities in efforts to develop a
baseline and information system of the monitoring of land use zoning within the Protective Forests and National</t>
  </si>
  <si>
    <t>% and # of participants of consultations/workshops on
baseline development for land use zoning within the Protective Forests
and National Protected Areas land use plans who are women and youth</t>
  </si>
  <si>
    <t>Equitably build capacity of women, men and youth from communitieS on land use zoning within the Protective Forests land use plans, so that they can meaningfully engage in LUPs development and raise their perspectives.</t>
  </si>
  <si>
    <t>% of trainings and workshops associated with this activity
which are designed to account for women’s constraints (e.g. location,
timing, women’s only groups, etc.)</t>
  </si>
  <si>
    <t>Validate findings of land use zoning within the Protective Forests land
use plans equitably and meaningfully involve women, men and youth from communities</t>
  </si>
  <si>
    <t>% and # of women participants involved in consultations and
trainings for this activity who felt they 1) could actively participate, 2) understood the content being discussed and 3) had their perspectives
taken into account</t>
  </si>
  <si>
    <t>Disaggregate by sex land ownership where possible (e.g. with individual land titles at a minimum) as well as collect data on land plot size as well.</t>
  </si>
  <si>
    <t>% and # of land titles that have data on sex of owner and plot
size</t>
  </si>
  <si>
    <t>Activity 2.1:
Establishing a private-public partnership for marketing deforestation free commodities from the Amazon</t>
  </si>
  <si>
    <t>Target an equitable number of women
producers within these value chains (e.g. at least 30% of producers are
women)</t>
  </si>
  <si>
    <t>% and # of producers involved in this activity who are women</t>
  </si>
  <si>
    <t>Work and collaborate with those private sector companies who promote
gender equality and a human rights base approach (HRBA) in their work</t>
  </si>
  <si>
    <t>% and # of private sector companies who have gender
equality and/or a HRBA principles explicitly listed in their vision and/or
mission statement.</t>
  </si>
  <si>
    <t>Design all consultations and training associated  with this activity to encourage women’s active involvement</t>
  </si>
  <si>
    <t>Address any knowledge gaps and particular needs of women and youth in advance of consultations for this activity to enable the active participation of these groups</t>
  </si>
  <si>
    <t>% and # of women participants involved in consultations and
trainings for this activity who felt they 1) could actively participate, 2)
understood the content being discussed and 3) had their perspectives
taken into account</t>
  </si>
  <si>
    <t>Activity 3.1:
Supporting the business case for forests: supporting SMEs</t>
  </si>
  <si>
    <t>Target an equitable
number of womenowned
businesses
producers within these
value chains (e.g. at least
30% of businesses
targeted are womenowned)</t>
  </si>
  <si>
    <t>% and # of businesses involved in this activity which are
women-owned</t>
  </si>
  <si>
    <t>Revisar emprendimientos para definir un listado y mapeado 
Confirmar con C3 para más detalles de esta actividad relacionada a PPR</t>
  </si>
  <si>
    <t>1.Revisar emprendimientos para definir un listado y mapeado con C3</t>
  </si>
  <si>
    <t>2. Generación de base de datos</t>
  </si>
  <si>
    <t>3. Acompañamiento ONU M a bioemprendientos</t>
  </si>
  <si>
    <t>Ensure that womenowned
businesses are
equitably represented in
each business cluster</t>
  </si>
  <si>
    <t># and % of women-owned businesses within each business
cluster</t>
  </si>
  <si>
    <t>Design all consultations
and training associated
with this activity to encourage women’s
active involvement</t>
  </si>
  <si>
    <t># and % women trained who say the value chain trainings
helped 1) them to understand the market better and 2) their businesses
has become more competitive and profitable</t>
  </si>
  <si>
    <t>Consultar con C3 y tomar como punto de partida la metodología desarrollada por UTPL</t>
  </si>
  <si>
    <t>1. Estado de la conformación de la mesa de bioemprendimientos (C3+UTPL)</t>
  </si>
  <si>
    <t>2. Fortalecimiento de la mesa</t>
  </si>
  <si>
    <t>3. Cumplimiento de capacitación por parte de ONU M</t>
  </si>
  <si>
    <t xml:space="preserve">4. Compilar información </t>
  </si>
  <si>
    <t>Address any knowledge
gaps and particular needs
of women-owned
businesses in advance of
consultations for this
activity to enable the
active participation of this
group</t>
  </si>
  <si>
    <t>Assess business-related
training, market access
issues, and needs of
businesses owned by
women and address
these needs, so that they
can actively and
competitively participate
in national and
international markets</t>
  </si>
  <si>
    <t>and # of women participants involved in consultations and
trainings for this activity who felt they 1) could actively participate, 2)
understood the content being discussed and 3) had their business
needs addressed</t>
  </si>
  <si>
    <t>Activity 3.2:
R&amp;D on industrial uses of NTFP and other deforestation free products</t>
  </si>
  <si>
    <t>Integrate gender within
studies on industrial uses
of NTFP</t>
  </si>
  <si>
    <t>% and # of industrial uses of NTFP studies that integrate a
gender perspective</t>
  </si>
  <si>
    <t>Given their involvement
in NTFP, equitably and
meaningfully consult with
women, men and youth
from communities during
the development of the
studies</t>
  </si>
  <si>
    <t>% of consultations and workshops associated with this
activity which are designed to account for women’s constraints (e.g.
location, timing, women’s only groups, etc.)</t>
  </si>
  <si>
    <t>Validate findings of
studies equitably with
women, men and youth
from communities</t>
  </si>
  <si>
    <t>% and # of women participants involved in consultations and
workshops for this activity who felt they 1) could actively participate, 2)
understood the content being discussed and 3) had their perspectives
taken into account</t>
  </si>
  <si>
    <t>Activity 3.3:
Increasing forest restoration efforts in the Southwest region of Ecuador</t>
  </si>
  <si>
    <t>In capacity building
activities related to the
maintenance of restored
areas with stakeholders,
equitably and
meaningfully involve and
target women, men and
youth from communities</t>
  </si>
  <si>
    <t>% and # of participants of capacity building activities and
consultations/workshops associated with this activity who are women</t>
  </si>
  <si>
    <t>Design all consultations
and training associated
with this activity to
encourage women’s
active involvement</t>
  </si>
  <si>
    <t>When new agreements
are signed with
individuals, collect sex
disaggregated on
signatories</t>
  </si>
  <si>
    <t>% and # of women participants involved in consultations and
capacity building for this activity who felt they 1) could actively articipate, 2) understood the content being discussed and 3) had their perspectives taken into account</t>
  </si>
  <si>
    <t>Activity 4.1:
Strengthening of the institutional capacities of the Ministry of Environment to manage the implementation of the REDDplus Action Plan</t>
  </si>
  <si>
    <t>Train and build capacity
of MAE staff and REDD+
staff, stakeholders and
partners on the ‘why’ and
‘how to’ integrate a
gender perspective within
REDD+ Implementation</t>
  </si>
  <si>
    <t># of MAE and REDD+ staff and stakeholders who have had
their capacity built/awareness raised on gender and REDD+
(disaggregated by sex and stakeholder group)</t>
  </si>
  <si>
    <t>Hire a gender expert or
create a specialized team
composed of male and
female experts focusing
on supporting the
mainstreaming of gender
of this proposed
programme</t>
  </si>
  <si>
    <t>Evidence of changes in perception/understanding of gender
among MAE and REDD+ staff and stakeholders</t>
  </si>
  <si>
    <t>Réplica</t>
  </si>
  <si>
    <t>Contratación del Auxiliar de Género en Marzo</t>
  </si>
  <si>
    <t>Train and build capacity
of National Councils for
Equality members on
REDD+ as necessary, so
that their guidance can be
context specific and they
can be used as resource
to help gender
integration into REDD+</t>
  </si>
  <si>
    <t>Evidence that either gender expert or team is supporting the
mainstreaming of gender in REDD+ efforts in Ecuador for the lifespan of
the programme
% and # of National Councils for Equality members who have
had their capacity built/awareness raised on REDD+ (disaggregated by sex)</t>
  </si>
  <si>
    <t>Listo
Réplica 2022</t>
  </si>
  <si>
    <t>Activity 4.2:
Improving the National Forest Monitoring System capacity to monitor forest degradation</t>
  </si>
  <si>
    <t>When undertaking local
monitoring and validation
efforts within a pilot area,
equitably and
meaningfully consult with
involve women, men and
youth from the applicable
communities</t>
  </si>
  <si>
    <t>% and # of women and female youth involved 1) in
monitoring activities and 2) consulted with during the validation
process
% of trainings and workshops associated with this activity
which are designed to account for women’s constraints (e.g. location,
timing, women’s only groups, etc.)
% and # of women from communities involved in the
monitoring and validation efforts within the pilot area who felt they 1)
could actively participate, 2) understood the activities being undertaken
and 3) had their perspectives taken into account</t>
  </si>
  <si>
    <t>Activity 4.3:
Implementation of the Stakeholder Consultation Plan Environmental and Social Management Plan for the use of proceeds</t>
  </si>
  <si>
    <t>Implement all genderrelated
findings and
activities of the Stakeholder Consultation
Plan and ESMP</t>
  </si>
  <si>
    <t>% of gender-related findings and activities of the Stakeholder
Consultation Plan and ESMP that are successfully implemented</t>
  </si>
  <si>
    <t xml:space="preserve">En proceso continuo de implementación </t>
  </si>
  <si>
    <t>Ensure results monitoring
framework for the
implementation of the
Stakeholder Consultation
Plan and ESMP
sufficiently integrates
gender-sensitive and sex
disaggregated indicators
and targets</t>
  </si>
  <si>
    <t>% and # of gender-sensitive and sex disaggregated indicators
and targets within results monitoring framework for the
implementation of the Stakeholder Consultation Plan and ESMP</t>
  </si>
  <si>
    <t>Anclado a la generación de línea de base y al desarrollo de indicadores cualitativos</t>
  </si>
  <si>
    <t>Allocate sufficient budget
to cover costs of 1)
implementing genderrelated
findings and
activities of the
Stakeholder Consultation
Plan and ESMP; and 2)
collecting data for the
gender-sensitive
indicators within the
Stakeholder Consultation
Plan’s and ESMP’s results
framework</t>
  </si>
  <si>
    <t>% of budget allocated to cover costs of 1) implementing
gender-related findings and activities of the Stakeholder Consultation
Plan and ESMP; and 2) collecting data for the gender-sensitive
indicators within the Stakeholder Consultation Plan’s and ESMP’s
results framework</t>
  </si>
  <si>
    <t>En proceso, se reporta cada año</t>
  </si>
  <si>
    <t>1. Preparar formato para recopilación mensual de información</t>
  </si>
  <si>
    <t>2. Segumiento mensual de implementación de acciones de género</t>
  </si>
  <si>
    <t>3. Pedir información de presupuesto y consultores en género a Administrador</t>
  </si>
  <si>
    <t>4. Reportar información APR</t>
  </si>
  <si>
    <t>Develop a gender policy
to guide the
mainstreaming of gender
within the
implementation of the
REDD+ Action Plan.</t>
  </si>
  <si>
    <t>Evidence that a gender policy to guide the mainstreaming of
gender within the implementation of the REDD+ Action Plan was
drafted</t>
  </si>
  <si>
    <t>Validate above
mentioned gender policy
with state and non-state
stakeholders, including
those more marginalized,
such as women, youth,
etc.</t>
  </si>
  <si>
    <t>% and # of participants of the gender policy consultations and
validation meeting who are women and youth</t>
  </si>
  <si>
    <t>Modify the Guide to the
Participation of Actors in
the REDD+ Mesa de
Trabajo so that it fully
mainstreams a gender
perspective</t>
  </si>
  <si>
    <t>% and # of women participants involved in consultations and
validation meetings for this activity who felt they 1) could actively
participate, 2) understood the content being discussed and 3) had their
perspectives taken into account</t>
  </si>
  <si>
    <t>Consultar con Magui
Verificar el estado de la guía de participación de la mesa de trabajo REDD+ si ya tiene estos criterios o si es necesario actualizar para el siguiente período
Apoya Especialista en Salvaguardas</t>
  </si>
  <si>
    <t>1. Reunión con Magdalena Muñoz para revisar el estado de la actualización de la guía</t>
  </si>
  <si>
    <t>2. Actualización de la guía</t>
  </si>
  <si>
    <t>3. Reporte en APR</t>
  </si>
  <si>
    <t>Ensure gender equitable
participation and the
equitable involvement of
representatives of
marginalized groups (such
as women, youth,
indigenous, people, etc.)
in the REDD+ Mesa de
Trabajo</t>
  </si>
  <si>
    <t>Evidence that a gender perspective has been integrated into
Guide to the Participation of Actors in the REDD+ Mesa de Trabajo</t>
  </si>
  <si>
    <t>Elaborate an internal and
external communication
strategy that socializes
the gender focus in
REDD+ programming</t>
  </si>
  <si>
    <t># and % of women who sit on the REDD+ Mesa de Trabajo
At least 1 representative from a women’s organization and 1
youth organization actively participant on the REDD+ Mesa de Trabajo
Evidence that an internal and external communication
strategy that socializes the gender focus in REDD+ programming was
drafted</t>
  </si>
  <si>
    <t>Output 4.4:
Strengthening REDD+ Implementation in Indigenous Territories</t>
  </si>
  <si>
    <t>Integrate a gender
approach within the
support provided by the
proposed project to the
REDD+ Implementation
Plan in the Amazonian
Indigenous Territories of
Ecuador</t>
  </si>
  <si>
    <t>Evidence that gender is mainstreamed within the support
provided by the proposed project to the REDD+ Implementation Plan in
the Amazonian Indigenous Territories of Ecuador</t>
  </si>
  <si>
    <t>Listo, PDI de CONFENIAE, Capítulo de género</t>
  </si>
  <si>
    <t>For those activities being
supported by the
proposed project,
o Ensure results
monitoring framework
for the REDD+
Implementation Plan in
the Amazonian
Indigenous Territories
of Ecuador sufficiently
integrates gender- sensitive and sex disaggregated
indicators and targets;</t>
  </si>
  <si>
    <t>% and # of gender-sensitive and sex disaggregated indicators
and targets integrated within results monitoring framework for the
REDD+ Implementation Plan in the Amazonian Indigenous Territories of
Ecuador</t>
  </si>
  <si>
    <t>Incluir en los Tdr del PDI CONFENIAE
Incluir el 5% de budget para actividaddes en género del PDI
Verificar con Lucía  Lasso si se incorporó este criterio en los TDRs</t>
  </si>
  <si>
    <t>1. Incluir estos indicadores en TDR, 5% del PDI de CONFENIAE en actividades de enfoque de género</t>
  </si>
  <si>
    <t>2. Contratar la ONG</t>
  </si>
  <si>
    <t>3. Primer monitoreo de implementación de PDI</t>
  </si>
  <si>
    <t>Allocate sufficient
budget to support the
full integration of
gender within the
REDD+ Implementation
Plan in the Amazonian
Indigenous Territories
of Ecuador</t>
  </si>
  <si>
    <t>% of budget allocated to support the full integration of
gender within the REDD+ Implementation Plan in the Amazonian
Indigenous Territories of Ecuador</t>
  </si>
  <si>
    <t>4. Construir lineamientos y financiamiento sensibles al género dentro del apoyo a los emprendimientos y proyectos o programas a  ser financiados por el Programa.</t>
  </si>
  <si>
    <t xml:space="preserve">5. Generar capacidades de mujeres sobre manejo forestal sustentable. </t>
  </si>
  <si>
    <t>Activity 1.2:
Improving the management of land rights within Protective  Forests and National Protected Areas.</t>
  </si>
  <si>
    <t>ok</t>
  </si>
  <si>
    <t xml:space="preserve">Participación e involucramiento </t>
  </si>
  <si>
    <t>todo esto es ahora salvaguarda</t>
  </si>
  <si>
    <t>Acciones REDD+</t>
  </si>
  <si>
    <t>Gobernanza</t>
  </si>
  <si>
    <t>acciones redd+</t>
  </si>
  <si>
    <t>Sistemas y plataformas</t>
  </si>
  <si>
    <t>medidas y acciones redd+</t>
  </si>
  <si>
    <t>Extensionismo y territorio</t>
  </si>
  <si>
    <t>PAGO POR RESULTADO</t>
  </si>
  <si>
    <t>Medida de mitigación</t>
  </si>
  <si>
    <t>Acciones</t>
  </si>
  <si>
    <t xml:space="preserve">Indicador </t>
  </si>
  <si>
    <t xml:space="preserve">Fuente de Verificación </t>
  </si>
  <si>
    <t xml:space="preserve">Frecuencia </t>
  </si>
  <si>
    <t xml:space="preserve">Resultado esperado </t>
  </si>
  <si>
    <t xml:space="preserve">Responsable directo </t>
  </si>
  <si>
    <t xml:space="preserve">Responsable de Monitoreo </t>
  </si>
  <si>
    <t>1. Generar capacidades productivas en las mujeres beneficiarias del proyecto y fomentar el empoderamiento femenino</t>
  </si>
  <si>
    <t># de capacitaciones realizadas</t>
  </si>
  <si>
    <t>Cronograma de capacitación, listado de capacitados, material de capacitación técnica</t>
  </si>
  <si>
    <t>1 vez al año  o en el  Proyecto</t>
  </si>
  <si>
    <t>Mayor población femenina rural e indígena capacitada en temas productivos</t>
  </si>
  <si>
    <t>C2 Actividad 1; 1.2.2</t>
  </si>
  <si>
    <t>C4. Responsable de género</t>
  </si>
  <si>
    <t># de mujeres capacitadas</t>
  </si>
  <si>
    <t>Fortalecer el empoderamiento económico de las mujeres</t>
  </si>
  <si>
    <t># de políticas o acciones afirmativas incorporadas en los procesos de selección o asignación de fondos</t>
  </si>
  <si>
    <t xml:space="preserve">Proyectos presentados, calificaciones realizadas en procesos de selección </t>
  </si>
  <si>
    <t>1 vez en el Proyecto</t>
  </si>
  <si>
    <t>Mayor acceso a financiamiento de emprendimientos para mujeres beneficiarias del Proyecto , fomento productivo para mujeres</t>
  </si>
  <si>
    <t>C3 Actividad 1</t>
  </si>
  <si>
    <t># de proyectos aprobados con enfoque de género o participación de mujeres</t>
  </si>
  <si>
    <t xml:space="preserve">C4. Responsable de género </t>
  </si>
  <si>
    <t>2.Generar capacidad en los socios locales con respecto al tema de género</t>
  </si>
  <si>
    <t># de instituciones/organizaciones participantes</t>
  </si>
  <si>
    <t>Documento de dimensiones a evaluar,</t>
  </si>
  <si>
    <t xml:space="preserve">Incrementar el conocimiento local sobre género, Contar instrumentos locales con enfoque de género que puedan implementarse en el mediano plazo, participación activa de la mujer en la construcción de políticas de desarrollo </t>
  </si>
  <si>
    <t>C1. Actividad 1</t>
  </si>
  <si>
    <t># de instituciones/organizaciones evaluadas y con sello</t>
  </si>
  <si>
    <t>Evaluación realizada por organización</t>
  </si>
  <si>
    <t>#r de reuniones de seguimiento  en la implementación de la Guía de Genero</t>
  </si>
  <si>
    <t>PDOT con enfoque de género</t>
  </si>
  <si>
    <t># de Equipos conformados</t>
  </si>
  <si>
    <t>Análisis del tipo de medidas, políticas o acciones que los PDOT contemplan respecto a género</t>
  </si>
  <si>
    <t xml:space="preserve">2.2. Sensibilización  a nivel local sobre Genero y lenguaje inclusivo </t>
  </si>
  <si>
    <t>1 Manual creado</t>
  </si>
  <si>
    <t>Manual para incorporación de género,  módulos de capacitación creados, información difundida</t>
  </si>
  <si>
    <t xml:space="preserve">1 vez en el Proyecto </t>
  </si>
  <si>
    <t xml:space="preserve">Información disponible para generar proyectos más inclusivos, población local más sensible ante la problemática de género </t>
  </si>
  <si>
    <t>C4 Actividad 3</t>
  </si>
  <si>
    <t>Sistema de resolución de conflictos a nivel local</t>
  </si>
  <si>
    <t xml:space="preserve">3. Promover la participación de mujeres en las actividades del Proyecto </t>
  </si>
  <si>
    <t># de talleres para mujeres</t>
  </si>
  <si>
    <t>Talleres realizados, listados de asistentes</t>
  </si>
  <si>
    <t xml:space="preserve">Participación activa de las mujeres, empoderamiento social y físico de las mujeres. </t>
  </si>
  <si>
    <t># de mujeres participando</t>
  </si>
  <si>
    <t>Plataformas de diálogo creadas</t>
  </si>
  <si>
    <t>Tipo de participación de las mujeres</t>
  </si>
  <si>
    <t xml:space="preserve">1. Construcción de información local sobre género e inequidad </t>
  </si>
  <si>
    <t>Informe de monitoreo</t>
  </si>
  <si>
    <t>Generar información sobre género que permita conocer la situación actual local.</t>
  </si>
  <si>
    <t>C4 Actividad 4</t>
  </si>
  <si>
    <t>Listado de indicadores</t>
  </si>
  <si>
    <t>Toma de mejores decisiones para reducir brechas entre hombres y mujeres</t>
  </si>
  <si>
    <t>% de mujeres en zonas de influencia</t>
  </si>
  <si>
    <t>% de mujeres jefas de hogar</t>
  </si>
  <si>
    <t>% de mujeres con activos a su nombre</t>
  </si>
  <si>
    <t>% de mujeres con tierras legalizadas</t>
  </si>
  <si>
    <t>Tipo de brechas identificadas</t>
  </si>
  <si>
    <t>% de mujeres involucradas en el proceso de construcción</t>
  </si>
  <si>
    <t>Resultado de análisis cualitativo sobre situación actual de las mujeres en la zona de influencia,</t>
  </si>
  <si>
    <t># de SIL definidos</t>
  </si>
  <si>
    <t>Análisis de medios de vida para mujeres por zona de intervención</t>
  </si>
  <si>
    <t># de normativas diseñadas y tipo de normativas</t>
  </si>
  <si>
    <t>Norma técnica para regulación de tierras con enfoque de género</t>
  </si>
  <si>
    <t>Anual</t>
  </si>
  <si>
    <t xml:space="preserve">% de ingresos de mujeres provenientes de recursos forestales </t>
  </si>
  <si>
    <t># de indicadores generados</t>
  </si>
  <si>
    <t>Análisis de resultados de entrevistas, Indicadores del plan de monitoreo, retroalimentación al Proyecto s</t>
  </si>
  <si>
    <t xml:space="preserve">Análisis de percepción sobre impacto del Proyecto  </t>
  </si>
  <si>
    <t>PROAMAZONIA</t>
  </si>
  <si>
    <t>Acción</t>
  </si>
  <si>
    <t>Indicador</t>
  </si>
  <si>
    <t>Fuente de verificación del indicador</t>
  </si>
  <si>
    <t>Frecuencia</t>
  </si>
  <si>
    <t>Resultado esperado</t>
  </si>
  <si>
    <r>
      <t>1.</t>
    </r>
    <r>
      <rPr>
        <sz val="11"/>
        <color theme="1"/>
        <rFont val="Calibri"/>
        <family val="2"/>
        <scheme val="minor"/>
      </rPr>
      <t>        Aumentar del porcentaje de ingreso familiar de mujeres proveniente de productos forestales no maderables (PFNM) y MFS.</t>
    </r>
  </si>
  <si>
    <t>1. Diseñar y Aplicar acciones afirmativas para que las mujeres emprendedoras puedan acceder a crédito en la zona de implementación del programa.</t>
  </si>
  <si>
    <t>Listado de acciones afirmativas implementadas.</t>
  </si>
  <si>
    <t>Análisis de acceso a crédito y brechas entre hombres y mujeres en la zona de influencia del programa.</t>
  </si>
  <si>
    <t>C4</t>
  </si>
  <si>
    <t>Líneas de crédito identificadas para este tipo de financiamiento.</t>
  </si>
  <si>
    <t>2. Apoyar en la formalización de emprendimientos, documentación y requisitos para acceso a crédito de mujeres.</t>
  </si>
  <si>
    <t>Registro de entrevistas/ encuestas/ memorias grupos focales</t>
  </si>
  <si>
    <t xml:space="preserve">Guía para la formalización de mujeres emprendedoras con productos forestales no maderables. </t>
  </si>
  <si>
    <t>Estadísticas sobre información para Género y crédito.</t>
  </si>
  <si>
    <t>Informe sobre Mujeres como sujeto de crédito y riesgos sociales.</t>
  </si>
  <si>
    <t>Inventario de cooperación interinstitucional</t>
  </si>
  <si>
    <t>Única</t>
  </si>
  <si>
    <t>Documento de análisis de situación actual sobre acceso a crédito.</t>
  </si>
  <si>
    <t>C4, ONU Mujeres</t>
  </si>
  <si>
    <t>Documento de crédito</t>
  </si>
  <si>
    <t>Documentos de lineamientos y manuales para financiamiento sensible al género</t>
  </si>
  <si>
    <t xml:space="preserve">Financiamiento específico para avanzar en la igualdad de género. </t>
  </si>
  <si>
    <t>C1, C2, C3, C4</t>
  </si>
  <si>
    <t># de iniciativas de liderazgo apoyadas por PROAmazonía en territorio (emprendimientos, culturales, deportivas, etc.</t>
  </si>
  <si>
    <t>Mejor manejo e involucramiento en proyectos por parte de mujeres.</t>
  </si>
  <si>
    <t>5. Generar capacidades de mujeres sobre manejo forestal sustentable.</t>
  </si>
  <si>
    <t># de mujeres capacitadas en MFS, Bio emprendimiento</t>
  </si>
  <si>
    <t>Talleres por temática y registro de asistentes</t>
  </si>
  <si>
    <t>Mayor número de mujeres capacitadas sobre manejo forestal sostenible.</t>
  </si>
  <si>
    <t>C2, C3, C4</t>
  </si>
  <si>
    <r>
      <t>2.</t>
    </r>
    <r>
      <rPr>
        <sz val="11"/>
        <color theme="1"/>
        <rFont val="Calibri"/>
        <family val="2"/>
        <scheme val="minor"/>
      </rPr>
      <t>        Generar estadísticas sobre brechas entre hombres y mujeres en los paisajes de PROAmazonía Norte, centro y sur.</t>
    </r>
  </si>
  <si>
    <t>1. Evaluar la incorporación del enfoque de género en la herramienta de monitoreo de PROAmazonía (plataforma) para generar estadísticas en el programa.</t>
  </si>
  <si>
    <t>Metodología de sistematización de información.</t>
  </si>
  <si>
    <t>Informe por PUM</t>
  </si>
  <si>
    <t>Plan de monitoreo con reporte de indicadores de Género visibles que aportan a las metas del programa.</t>
  </si>
  <si>
    <t>Directriz implementada para alimentación continua de la información que se genera</t>
  </si>
  <si>
    <t>Documento de directriz para incorporación de información por cada componente.</t>
  </si>
  <si>
    <t>Listado de indicadores para género por componente.</t>
  </si>
  <si>
    <t>Sistema de información compartido y acceso común para acciones conjuntas al interno.</t>
  </si>
  <si>
    <t>Listado de indicadores de Género que se usarán para reportar.</t>
  </si>
  <si>
    <t>2. Fortalecer los sistemas de información local de los GAD de PROAmazonía para definir en el mediano plazo brechas de género: pobreza, educación, uso de la tierra (Encuesta de línea base de género)</t>
  </si>
  <si>
    <t># de sistemas diseñados o fortalecidos,</t>
  </si>
  <si>
    <t>Bases de datos de estadísticas de información.</t>
  </si>
  <si>
    <t>Informes sobre avances de enfoque de género en cada catón.</t>
  </si>
  <si>
    <t>C4 Y ONUM</t>
  </si>
  <si>
    <t># de acciones planteadas para fortalecer la generación de estadísticas locales</t>
  </si>
  <si>
    <t># de proyectos planificados para SIL</t>
  </si>
  <si>
    <t xml:space="preserve">3.Generar lineamientos para transversalizar el Género en la construcción de catastros sobre tenencia y uso de la tierra desagregado por: sexo  </t>
  </si>
  <si>
    <t># de PDOT con indicadores con metodología de género</t>
  </si>
  <si>
    <t>SIL definidos por zona, Estadísticas locales de acuerdo al PDOT</t>
  </si>
  <si>
    <t>Base de datos con información sobre brechas de género locales y tenencia de la tierra diferenciada por sexo.</t>
  </si>
  <si>
    <t>SIL definidos</t>
  </si>
  <si>
    <r>
      <t>3.</t>
    </r>
    <r>
      <rPr>
        <sz val="11"/>
        <color theme="1"/>
        <rFont val="Calibri"/>
        <family val="2"/>
        <scheme val="minor"/>
      </rPr>
      <t xml:space="preserve">        Fortalecer a líderes y actores locales para mayor empoderamiento de las mujeres en la zona de influencia del Programa. </t>
    </r>
  </si>
  <si>
    <t>1. Evaluar la visión de las mujeres sobre el abordaje del enfoque de Género por parte del programa mediante la implementación del seguimiento participativo.</t>
  </si>
  <si>
    <t>Estadísticas de género por componente del programa.</t>
  </si>
  <si>
    <t>El programa incorpora la visión local para el fortalecimiento de acciones futuras con enfoque de género.</t>
  </si>
  <si>
    <t># de participantes en mesas de género (del programa y actores involucrados).</t>
  </si>
  <si>
    <t xml:space="preserve">Nuevas acciones para involucramiento de las mujeres de acuerdo a su visión. </t>
  </si>
  <si>
    <t>Indicadores cualitativos de Género.</t>
  </si>
  <si>
    <t>Documento de resultados sobre vulnerabilidad al cambio climático de mujeres en la Amazonía.</t>
  </si>
  <si>
    <t>Registro de entrevistas/ encuestas/ memorias grupos focales.</t>
  </si>
  <si>
    <t>Análisis del impacto diferenciado del cambio climático entre hombre y mujeres.</t>
  </si>
  <si>
    <t>3. Generar información corta en función de los documentos actuales sobre enfoque de género para sensibilizar sobre su incorporación en procesos locales y del programa.</t>
  </si>
  <si>
    <t># de boletines informativos, resúmenes preparados para difusión.</t>
  </si>
  <si>
    <t>Trimestral</t>
  </si>
  <si>
    <t>Dominio sobre terminología e información disponible de enfoque de género, REDD+, Cambio climático, entre otros.</t>
  </si>
  <si>
    <t>4. Elaborar lineamientos para incorporación de género en proyectos y acciones locales con base en la experiencia en PROAmazonía.</t>
  </si>
  <si>
    <t>1 Documento de sistematización de experiencias.</t>
  </si>
  <si>
    <t>Listado de proyectos detallado por género</t>
  </si>
  <si>
    <t>Semestral</t>
  </si>
  <si>
    <t>Propuestas con enfoque de género.</t>
  </si>
  <si>
    <t>1 Guía de transversalización de género en proyectos de PMNF y REDD+.</t>
  </si>
  <si>
    <t>Manuales de comunicación inclusiva.</t>
  </si>
  <si>
    <r>
      <t>4.</t>
    </r>
    <r>
      <rPr>
        <sz val="11"/>
        <color theme="1"/>
        <rFont val="Calibri"/>
        <family val="2"/>
        <scheme val="minor"/>
      </rPr>
      <t>        Transversalizar el enfoque de género en las actividades de planificación apoyadas en el Programa.</t>
    </r>
  </si>
  <si>
    <t>1. Generar programas de  fortalecimiento de capacidades.</t>
  </si>
  <si>
    <t>Boletines e informativos, resúmenes para comunicación.</t>
  </si>
  <si>
    <t>PROAmazonía da cuenta con un programa sólido de capacitación.</t>
  </si>
  <si>
    <t>90% de actores clave capacitados en enfoque de género.</t>
  </si>
  <si>
    <t>% de actores clave capacitados en enfoque de género.</t>
  </si>
  <si>
    <t># de líderes (hombres) capacitados en enfoque de género.</t>
  </si>
  <si>
    <t>2. Fomentar la equidad significativa en el involucramiento de mujeres, hombres y jóvenes de las comunidades en la toma de decisiones de uso de suelo en los gobiernos locales.</t>
  </si>
  <si>
    <t># de mujeres participando en puestos de decisión en mesas o plataformas de diálogo dentro del modelo de gobernanza propuesto por PROAmazonía.</t>
  </si>
  <si>
    <t>Listado de participantes en Talleres y mesas de género (del programa y actores involucrados).</t>
  </si>
  <si>
    <t>Permanente / Bimensual</t>
  </si>
  <si>
    <t>30% de mujeres participando en talleres o espacios de toma de decisiones sobre uso de suelo.</t>
  </si>
  <si>
    <t># de PDOT que han incorporado el enfoque de género.</t>
  </si>
  <si>
    <t>100% de PDOT priorizados con enfoque de género incorporado.</t>
  </si>
  <si>
    <t>% de avance en la implementación de acciones con enfoque de género en zona.</t>
  </si>
  <si>
    <t>% de mujeres que han incrementado sus ingresos con proyectos y emprendimientos sostenibles.</t>
  </si>
  <si>
    <t>% de presupuesto asignado para cumplimiento de estas metas.</t>
  </si>
  <si>
    <t>Plan / Área Estratégica</t>
  </si>
  <si>
    <t>Medida de Manejo</t>
  </si>
  <si>
    <t>Responsable</t>
  </si>
  <si>
    <t>Costo</t>
  </si>
  <si>
    <t>Calendario de Implementación (Meses)</t>
  </si>
  <si>
    <t>1. Aumentar del porcentaje de ingreso familiar de mujeres proveniente de productos forestales no maderables (PFNM) y MFS.</t>
  </si>
  <si>
    <t>X</t>
  </si>
  <si>
    <t>4. Construir  lineamientos y financiamiento sensibles al género dentro del apoyo a los emprendimientos y proyectos o programas a  ser financiados por el Programa.</t>
  </si>
  <si>
    <t>2. Generar estadísticas sobre brechas entre hombres y mujeres en los paisajes de PROAmazonía Norte, centro y sur.</t>
  </si>
  <si>
    <t>C4 y ONUM</t>
  </si>
  <si>
    <t xml:space="preserve">2.Levantar estadísticas locales sobre las brechas de género: pobreza, educación, uso de la tierra (Encuesta de línea base de género)               </t>
  </si>
  <si>
    <t>3. Fortalecer a líderes y actores locales para mayor empoderamiento de las mujeres en la zona de influencia del Programa.</t>
  </si>
  <si>
    <t>2. Identificar medidas de adaptación o mitigación al cambio climático que  pueden reducir el tiempo que las mujeres destinan para actividades de cuidado (trabajo en el hogar).</t>
  </si>
  <si>
    <t>C4 y ONU Mujeres</t>
  </si>
  <si>
    <t>4. Transversalizar el enfoque de género en las actividades de planificación apoyadas en el Programa.</t>
  </si>
  <si>
    <t>C4, ONUM</t>
  </si>
  <si>
    <t>Medida</t>
  </si>
  <si>
    <t>Responsable DIRECTO</t>
  </si>
  <si>
    <t>Presupuesto</t>
  </si>
  <si>
    <t>Calendario de Implementación (Semestres)</t>
  </si>
  <si>
    <t xml:space="preserve">4. Construcción de información local sobre género e inequidad </t>
  </si>
  <si>
    <t>4.1. Desagregar por sexo los indicadores definidos para el monitoreo del proyecto e incorporar el componente cualitativo</t>
  </si>
  <si>
    <t xml:space="preserve">4.2. Diagnóstico socio Económico de las mujeres rurales en la zona de influencia del Proyecto </t>
  </si>
  <si>
    <t>4.3. Indicadores cualitativos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</si>
</sst>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quot;* #,##0.00_ ;_ &quot;$&quot;* \-#,##0.00_ ;_ &quot;$&quot;* &quot;-&quot;??_ ;_ @_ "/>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sz val="36"/>
      <color theme="1"/>
      <name val="Calibri"/>
      <family val="2"/>
      <scheme val="minor"/>
    </font>
    <font>
      <sz val="11"/>
      <color rgb="FF000000"/>
      <name val="Calibri"/>
      <family val="2"/>
      <scheme val="minor"/>
    </font>
    <font>
      <b/>
      <sz val="11"/>
      <color rgb="FFFFFFFF"/>
      <name val="Calibri"/>
      <family val="2"/>
      <scheme val="minor"/>
    </font>
    <font>
      <sz val="11"/>
      <color rgb="FFFFFFFF"/>
      <name val="Calibri"/>
      <family val="2"/>
      <scheme val="minor"/>
    </font>
    <font>
      <sz val="10"/>
      <color theme="1"/>
      <name val="Calibri"/>
      <family val="2"/>
      <scheme val="minor"/>
    </font>
    <font>
      <b/>
      <sz val="11"/>
      <color theme="0"/>
      <name val="Calibri"/>
      <family val="2"/>
      <scheme val="minor"/>
    </font>
    <font>
      <sz val="14"/>
      <color theme="1"/>
      <name val="Calibri"/>
      <family val="2"/>
      <scheme val="minor"/>
    </font>
    <font>
      <sz val="10"/>
      <name val="Calibri"/>
      <family val="2"/>
      <scheme val="minor"/>
    </font>
    <font>
      <sz val="10"/>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rgb="FF297FD5"/>
        <bgColor indexed="64"/>
      </patternFill>
    </fill>
    <fill>
      <patternFill patternType="solid">
        <fgColor theme="0"/>
        <bgColor indexed="64"/>
      </patternFill>
    </fill>
    <fill>
      <patternFill patternType="solid">
        <fgColor rgb="FFD3E5F6"/>
        <bgColor indexed="64"/>
      </patternFill>
    </fill>
    <fill>
      <patternFill patternType="solid">
        <fgColor rgb="FFA8CBEE"/>
        <bgColor indexed="64"/>
      </patternFill>
    </fill>
    <fill>
      <patternFill patternType="solid">
        <fgColor rgb="FFF8CBAD"/>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bottom style="medium">
        <color rgb="FFFFFFFF"/>
      </bottom>
      <diagonal/>
    </border>
    <border>
      <left style="medium">
        <color rgb="FFFFFFFF"/>
      </left>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0" borderId="0" xfId="0" applyFont="1" applyFill="1" applyAlignment="1">
      <alignment vertical="center"/>
    </xf>
    <xf numFmtId="0" fontId="0" fillId="0" borderId="1" xfId="0" applyFont="1" applyFill="1" applyBorder="1" applyAlignment="1">
      <alignment vertical="center"/>
    </xf>
    <xf numFmtId="0" fontId="0" fillId="5" borderId="0" xfId="0" applyFont="1" applyFill="1" applyAlignment="1">
      <alignment vertical="center"/>
    </xf>
    <xf numFmtId="0" fontId="0" fillId="5" borderId="0" xfId="0" applyFont="1" applyFill="1" applyAlignment="1">
      <alignment horizontal="center" vertical="center"/>
    </xf>
    <xf numFmtId="0" fontId="0" fillId="0" borderId="0" xfId="0" applyFont="1" applyAlignment="1">
      <alignment vertical="center"/>
    </xf>
    <xf numFmtId="0" fontId="2" fillId="3"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horizontal="center" vertical="center"/>
    </xf>
    <xf numFmtId="0" fontId="0" fillId="2" borderId="1" xfId="0" applyFont="1" applyFill="1" applyBorder="1" applyAlignment="1">
      <alignment horizontal="center" vertical="center" wrapText="1"/>
    </xf>
    <xf numFmtId="0" fontId="0" fillId="0" borderId="0"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8" borderId="1" xfId="0" applyFont="1" applyFill="1" applyBorder="1" applyAlignment="1">
      <alignment vertical="top"/>
    </xf>
    <xf numFmtId="0" fontId="0" fillId="0" borderId="1" xfId="0" applyFont="1" applyBorder="1" applyAlignment="1">
      <alignment vertical="top" wrapText="1"/>
    </xf>
    <xf numFmtId="0" fontId="0" fillId="0" borderId="0" xfId="0" applyFont="1"/>
    <xf numFmtId="0" fontId="7"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6" borderId="6" xfId="0" applyFont="1" applyFill="1" applyBorder="1" applyAlignment="1">
      <alignment horizontal="justify" vertical="center" wrapText="1"/>
    </xf>
    <xf numFmtId="0" fontId="0" fillId="6" borderId="6" xfId="0" applyFont="1" applyFill="1" applyBorder="1" applyAlignment="1">
      <alignment horizontal="center" vertical="center" wrapText="1"/>
    </xf>
    <xf numFmtId="4" fontId="0"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7" borderId="6" xfId="0" applyFont="1" applyFill="1" applyBorder="1" applyAlignment="1">
      <alignment horizontal="justify" vertical="center" wrapText="1"/>
    </xf>
    <xf numFmtId="0" fontId="0" fillId="7" borderId="6" xfId="0" applyFont="1" applyFill="1" applyBorder="1" applyAlignment="1">
      <alignment horizontal="center" vertical="center" wrapText="1"/>
    </xf>
    <xf numFmtId="4" fontId="0"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6" borderId="7" xfId="0" applyFont="1" applyFill="1" applyBorder="1" applyAlignment="1">
      <alignment horizontal="left" vertical="center" wrapText="1" indent="2"/>
    </xf>
    <xf numFmtId="0" fontId="8" fillId="5" borderId="0" xfId="0" applyFont="1" applyFill="1" applyAlignment="1">
      <alignment horizontal="center" vertical="center" wrapText="1"/>
    </xf>
    <xf numFmtId="0" fontId="8" fillId="5" borderId="0" xfId="0" applyFont="1" applyFill="1"/>
    <xf numFmtId="0" fontId="8" fillId="5" borderId="0" xfId="0" applyFont="1" applyFill="1" applyAlignment="1">
      <alignment vertical="center"/>
    </xf>
    <xf numFmtId="9" fontId="3" fillId="5" borderId="1" xfId="0"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0" fillId="5" borderId="0" xfId="0" applyFont="1" applyFill="1"/>
    <xf numFmtId="0" fontId="10" fillId="0" borderId="0" xfId="0" applyFont="1"/>
    <xf numFmtId="0" fontId="0" fillId="0" borderId="0" xfId="0" applyAlignment="1">
      <alignment wrapText="1"/>
    </xf>
    <xf numFmtId="165" fontId="0" fillId="0" borderId="0" xfId="2" applyNumberFormat="1" applyFont="1"/>
    <xf numFmtId="165" fontId="0" fillId="0" borderId="0" xfId="0" applyNumberFormat="1"/>
    <xf numFmtId="10" fontId="11" fillId="5" borderId="1" xfId="2" applyNumberFormat="1" applyFont="1" applyFill="1" applyBorder="1" applyAlignment="1">
      <alignment horizontal="center" vertical="center" wrapText="1"/>
    </xf>
    <xf numFmtId="10" fontId="8" fillId="5" borderId="0" xfId="0" applyNumberFormat="1" applyFont="1" applyFill="1" applyAlignment="1">
      <alignment horizontal="center" vertical="center" wrapText="1"/>
    </xf>
    <xf numFmtId="0" fontId="12" fillId="5" borderId="1" xfId="0" applyFont="1" applyFill="1" applyBorder="1" applyAlignment="1">
      <alignment horizontal="center" vertical="center" wrapText="1"/>
    </xf>
    <xf numFmtId="10" fontId="12" fillId="5" borderId="1" xfId="2" applyNumberFormat="1" applyFont="1" applyFill="1" applyBorder="1" applyAlignment="1">
      <alignment horizontal="center" vertical="center" wrapText="1"/>
    </xf>
    <xf numFmtId="10" fontId="11" fillId="5" borderId="1" xfId="0" applyNumberFormat="1" applyFont="1" applyFill="1" applyBorder="1" applyAlignment="1">
      <alignment horizontal="center" vertical="center" wrapText="1"/>
    </xf>
    <xf numFmtId="0" fontId="8" fillId="5" borderId="1" xfId="0" applyFont="1" applyFill="1" applyBorder="1" applyAlignment="1">
      <alignment vertical="center" wrapText="1"/>
    </xf>
    <xf numFmtId="0" fontId="8" fillId="5" borderId="0" xfId="0" applyFont="1" applyFill="1" applyAlignment="1">
      <alignment wrapText="1"/>
    </xf>
    <xf numFmtId="0" fontId="8" fillId="5" borderId="1" xfId="0" applyFont="1" applyFill="1" applyBorder="1"/>
    <xf numFmtId="9" fontId="3" fillId="5" borderId="16" xfId="0" applyNumberFormat="1" applyFont="1" applyFill="1" applyBorder="1" applyAlignment="1">
      <alignment horizontal="center" vertical="center" wrapText="1"/>
    </xf>
    <xf numFmtId="10" fontId="12" fillId="5" borderId="1" xfId="0" applyNumberFormat="1" applyFont="1" applyFill="1" applyBorder="1" applyAlignment="1">
      <alignment horizontal="center" vertical="center" wrapText="1"/>
    </xf>
    <xf numFmtId="10" fontId="8" fillId="5" borderId="14"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0" fontId="8" fillId="5" borderId="1" xfId="2" applyNumberFormat="1" applyFont="1" applyFill="1" applyBorder="1" applyAlignment="1">
      <alignment horizontal="center" vertical="center" wrapText="1"/>
    </xf>
    <xf numFmtId="0" fontId="8" fillId="5" borderId="15" xfId="0" applyFont="1" applyFill="1" applyBorder="1" applyAlignment="1">
      <alignment horizontal="center" vertical="center" wrapText="1"/>
    </xf>
    <xf numFmtId="165" fontId="8" fillId="5" borderId="1" xfId="2" applyNumberFormat="1"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10" fontId="8"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10" fontId="3" fillId="5" borderId="1" xfId="2"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5" fillId="0" borderId="1" xfId="0" applyFont="1" applyBorder="1" applyAlignment="1">
      <alignment horizontal="center" vertical="top" wrapText="1"/>
    </xf>
    <xf numFmtId="10" fontId="8" fillId="5" borderId="13" xfId="0" applyNumberFormat="1" applyFont="1" applyFill="1" applyBorder="1" applyAlignment="1">
      <alignment horizontal="center" vertical="center" wrapText="1"/>
    </xf>
    <xf numFmtId="10" fontId="8" fillId="5" borderId="14" xfId="0" applyNumberFormat="1" applyFont="1" applyFill="1" applyBorder="1" applyAlignment="1">
      <alignment horizontal="center" vertical="center" wrapText="1"/>
    </xf>
    <xf numFmtId="10" fontId="8" fillId="5" borderId="1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0" fontId="8" fillId="5" borderId="1" xfId="2" applyNumberFormat="1"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165" fontId="8" fillId="5" borderId="1" xfId="2" applyNumberFormat="1"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10" fontId="8"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5" xfId="0" applyFont="1" applyFill="1" applyBorder="1" applyAlignment="1">
      <alignment horizontal="center" vertical="center" wrapText="1"/>
    </xf>
    <xf numFmtId="10" fontId="3" fillId="5" borderId="13" xfId="0" applyNumberFormat="1" applyFont="1" applyFill="1" applyBorder="1" applyAlignment="1">
      <alignment horizontal="center" vertical="center" wrapText="1"/>
    </xf>
    <xf numFmtId="10" fontId="3" fillId="5" borderId="15"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15" xfId="0"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10" fontId="3" fillId="5" borderId="14" xfId="2" applyNumberFormat="1" applyFont="1" applyFill="1" applyBorder="1" applyAlignment="1">
      <alignment horizontal="center" vertical="center" wrapText="1"/>
    </xf>
    <xf numFmtId="10" fontId="3" fillId="5" borderId="15" xfId="2" applyNumberFormat="1" applyFont="1" applyFill="1" applyBorder="1" applyAlignment="1">
      <alignment horizontal="center" vertical="center" wrapText="1"/>
    </xf>
    <xf numFmtId="9" fontId="3" fillId="5" borderId="13"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10" fontId="3" fillId="5" borderId="1" xfId="2"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9" fontId="3" fillId="5" borderId="17" xfId="0" applyNumberFormat="1" applyFont="1" applyFill="1" applyBorder="1" applyAlignment="1">
      <alignment horizontal="center" vertical="center" wrapText="1"/>
    </xf>
    <xf numFmtId="9" fontId="3" fillId="5" borderId="18" xfId="0" applyNumberFormat="1" applyFont="1" applyFill="1" applyBorder="1" applyAlignment="1">
      <alignment horizontal="center" vertical="center" wrapText="1"/>
    </xf>
    <xf numFmtId="10" fontId="8" fillId="5" borderId="13" xfId="2" applyNumberFormat="1" applyFont="1" applyFill="1" applyBorder="1" applyAlignment="1">
      <alignment horizontal="center" vertical="center" wrapText="1"/>
    </xf>
    <xf numFmtId="10" fontId="8" fillId="5" borderId="15" xfId="2"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10" fontId="8" fillId="5" borderId="14" xfId="2"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5" fillId="0" borderId="1" xfId="0" applyFont="1" applyBorder="1" applyAlignment="1">
      <alignment horizontal="left" vertical="center" wrapText="1"/>
    </xf>
    <xf numFmtId="0" fontId="4" fillId="3" borderId="1" xfId="0" applyFont="1" applyFill="1" applyBorder="1" applyAlignment="1">
      <alignment horizontal="center" vertical="center" textRotation="90"/>
    </xf>
    <xf numFmtId="0" fontId="0" fillId="0" borderId="1" xfId="0" applyFont="1" applyFill="1" applyBorder="1" applyAlignment="1">
      <alignment horizontal="justify" vertical="center" wrapText="1"/>
    </xf>
    <xf numFmtId="0" fontId="4" fillId="2" borderId="1" xfId="0" applyFont="1" applyFill="1" applyBorder="1" applyAlignment="1">
      <alignment horizontal="center" vertical="center" textRotation="90"/>
    </xf>
    <xf numFmtId="0" fontId="2" fillId="0"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4" fontId="0" fillId="6" borderId="8" xfId="0" applyNumberFormat="1" applyFont="1" applyFill="1" applyBorder="1" applyAlignment="1">
      <alignment horizontal="center" vertical="center" wrapText="1"/>
    </xf>
    <xf numFmtId="4" fontId="0" fillId="6" borderId="4"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 xfId="0" applyFont="1" applyFill="1" applyBorder="1" applyAlignment="1">
      <alignment horizontal="center" vertical="center" textRotation="90" wrapText="1"/>
    </xf>
    <xf numFmtId="0" fontId="6" fillId="4" borderId="5"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0" fillId="0" borderId="1" xfId="0" applyFont="1" applyBorder="1" applyAlignment="1">
      <alignment horizontal="left" vertical="top" wrapText="1"/>
    </xf>
    <xf numFmtId="164" fontId="5" fillId="0" borderId="1" xfId="1" applyFont="1" applyBorder="1" applyAlignment="1">
      <alignment horizontal="center" vertical="top" wrapText="1"/>
    </xf>
    <xf numFmtId="0" fontId="5" fillId="0" borderId="1" xfId="0" applyFont="1" applyBorder="1" applyAlignment="1">
      <alignment horizontal="center" vertical="top"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97"/>
  <sheetViews>
    <sheetView tabSelected="1" zoomScale="65" zoomScaleNormal="70" workbookViewId="0">
      <pane ySplit="2" topLeftCell="A3" activePane="bottomLeft" state="frozen"/>
      <selection pane="bottomLeft" activeCell="N6" sqref="N6"/>
    </sheetView>
  </sheetViews>
  <sheetFormatPr baseColWidth="10" defaultColWidth="11.42578125" defaultRowHeight="12.75" x14ac:dyDescent="0.2"/>
  <cols>
    <col min="1" max="1" width="11.5703125" style="27" customWidth="1"/>
    <col min="2" max="3" width="19.85546875" style="28" customWidth="1"/>
    <col min="4" max="4" width="32.140625" style="28" customWidth="1"/>
    <col min="5" max="5" width="10.28515625" style="28" customWidth="1"/>
    <col min="6" max="11" width="9.7109375" style="28" customWidth="1"/>
    <col min="12" max="12" width="15.85546875" style="28" customWidth="1"/>
    <col min="13" max="13" width="31.5703125" style="29" customWidth="1"/>
    <col min="14" max="14" width="28.7109375" style="28" customWidth="1"/>
    <col min="15" max="15" width="41.85546875" style="28" customWidth="1"/>
    <col min="16" max="16" width="17.140625" style="28" hidden="1" customWidth="1"/>
    <col min="17" max="18" width="4.28515625" style="28" bestFit="1" customWidth="1"/>
    <col min="19" max="19" width="4.5703125" style="28" bestFit="1" customWidth="1"/>
    <col min="20" max="20" width="4.140625" style="28" bestFit="1" customWidth="1"/>
    <col min="21" max="21" width="4.85546875" style="28" bestFit="1" customWidth="1"/>
    <col min="22" max="22" width="4.140625" style="28" bestFit="1" customWidth="1"/>
    <col min="23" max="23" width="3.42578125" style="28" bestFit="1" customWidth="1"/>
    <col min="24" max="24" width="4.42578125" style="28" bestFit="1" customWidth="1"/>
    <col min="25" max="25" width="4.28515625" style="28" bestFit="1" customWidth="1"/>
    <col min="26" max="26" width="4" style="28" bestFit="1" customWidth="1"/>
    <col min="27" max="27" width="4.5703125" style="28" bestFit="1" customWidth="1"/>
    <col min="28" max="28" width="3.7109375" style="28" bestFit="1" customWidth="1"/>
    <col min="29" max="30" width="11.42578125" style="28"/>
    <col min="31" max="31" width="33.42578125" style="28" customWidth="1"/>
    <col min="32" max="16384" width="11.42578125" style="28"/>
  </cols>
  <sheetData>
    <row r="1" spans="1:42" s="33" customFormat="1" ht="15" x14ac:dyDescent="0.25">
      <c r="A1" s="92" t="s">
        <v>0</v>
      </c>
      <c r="B1" s="91" t="s">
        <v>1</v>
      </c>
      <c r="C1" s="91" t="s">
        <v>2</v>
      </c>
      <c r="D1" s="91" t="s">
        <v>3</v>
      </c>
      <c r="E1" s="91" t="s">
        <v>4</v>
      </c>
      <c r="F1" s="91"/>
      <c r="G1" s="91"/>
      <c r="H1" s="91"/>
      <c r="I1" s="91"/>
      <c r="J1" s="91"/>
      <c r="K1" s="91"/>
      <c r="L1" s="91"/>
      <c r="M1" s="91" t="s">
        <v>5</v>
      </c>
      <c r="N1" s="91" t="s">
        <v>6</v>
      </c>
      <c r="O1" s="91" t="s">
        <v>7</v>
      </c>
      <c r="P1" s="91" t="s">
        <v>8</v>
      </c>
      <c r="Q1" s="91" t="s">
        <v>9</v>
      </c>
      <c r="R1" s="91"/>
      <c r="S1" s="91"/>
      <c r="T1" s="91"/>
      <c r="U1" s="91"/>
      <c r="V1" s="91"/>
      <c r="W1" s="91"/>
      <c r="X1" s="91"/>
      <c r="Y1" s="91"/>
      <c r="Z1" s="91"/>
      <c r="AA1" s="91"/>
      <c r="AB1" s="91"/>
      <c r="AC1" s="91" t="s">
        <v>10</v>
      </c>
      <c r="AD1" s="91" t="s">
        <v>11</v>
      </c>
      <c r="AE1" s="91" t="s">
        <v>12</v>
      </c>
      <c r="AF1" s="32"/>
      <c r="AG1" s="32"/>
      <c r="AH1" s="32"/>
      <c r="AI1" s="32"/>
      <c r="AJ1" s="32"/>
      <c r="AK1" s="32"/>
      <c r="AL1" s="32"/>
      <c r="AM1" s="32"/>
      <c r="AN1" s="32"/>
      <c r="AO1" s="32"/>
      <c r="AP1" s="32"/>
    </row>
    <row r="2" spans="1:42" s="3" customFormat="1" ht="15" x14ac:dyDescent="0.25">
      <c r="A2" s="93"/>
      <c r="B2" s="91"/>
      <c r="C2" s="91"/>
      <c r="D2" s="91"/>
      <c r="E2" s="57" t="s">
        <v>13</v>
      </c>
      <c r="F2" s="57">
        <v>2020</v>
      </c>
      <c r="G2" s="57">
        <v>2021</v>
      </c>
      <c r="H2" s="57">
        <v>2022</v>
      </c>
      <c r="I2" s="57">
        <v>2023</v>
      </c>
      <c r="J2" s="57">
        <v>2024</v>
      </c>
      <c r="K2" s="57">
        <v>2025</v>
      </c>
      <c r="L2" s="57">
        <v>2026</v>
      </c>
      <c r="M2" s="91"/>
      <c r="N2" s="91"/>
      <c r="O2" s="91"/>
      <c r="P2" s="91"/>
      <c r="Q2" s="57" t="s">
        <v>14</v>
      </c>
      <c r="R2" s="57" t="s">
        <v>15</v>
      </c>
      <c r="S2" s="57" t="s">
        <v>16</v>
      </c>
      <c r="T2" s="57" t="s">
        <v>17</v>
      </c>
      <c r="U2" s="57" t="s">
        <v>18</v>
      </c>
      <c r="V2" s="57" t="s">
        <v>19</v>
      </c>
      <c r="W2" s="57" t="s">
        <v>20</v>
      </c>
      <c r="X2" s="57" t="s">
        <v>21</v>
      </c>
      <c r="Y2" s="57" t="s">
        <v>22</v>
      </c>
      <c r="Z2" s="57" t="s">
        <v>23</v>
      </c>
      <c r="AA2" s="57" t="s">
        <v>24</v>
      </c>
      <c r="AB2" s="57" t="s">
        <v>25</v>
      </c>
      <c r="AC2" s="91"/>
      <c r="AD2" s="91"/>
      <c r="AE2" s="91"/>
      <c r="AF2" s="32"/>
      <c r="AG2" s="32"/>
      <c r="AH2" s="32"/>
      <c r="AI2" s="32"/>
      <c r="AJ2" s="32"/>
      <c r="AK2" s="32"/>
      <c r="AL2" s="32"/>
      <c r="AM2" s="32"/>
      <c r="AN2" s="32"/>
      <c r="AO2" s="32"/>
      <c r="AP2" s="32"/>
    </row>
    <row r="3" spans="1:42" ht="102" customHeight="1" x14ac:dyDescent="0.2">
      <c r="A3" s="49" t="s">
        <v>26</v>
      </c>
      <c r="B3" s="85" t="s">
        <v>27</v>
      </c>
      <c r="C3" s="30" t="s">
        <v>28</v>
      </c>
      <c r="D3" s="55" t="s">
        <v>29</v>
      </c>
      <c r="E3" s="58">
        <f>0.0528676432968944/3</f>
        <v>1.7622547765631467E-2</v>
      </c>
      <c r="F3" s="55"/>
      <c r="G3" s="55"/>
      <c r="H3" s="56">
        <f>20%*$E$3</f>
        <v>3.5245095531262934E-3</v>
      </c>
      <c r="I3" s="56">
        <f t="shared" ref="I3:L3" si="0">20%*$E$3</f>
        <v>3.5245095531262934E-3</v>
      </c>
      <c r="J3" s="56">
        <f t="shared" si="0"/>
        <v>3.5245095531262934E-3</v>
      </c>
      <c r="K3" s="56">
        <f t="shared" si="0"/>
        <v>3.5245095531262934E-3</v>
      </c>
      <c r="L3" s="56">
        <f t="shared" si="0"/>
        <v>3.5245095531262934E-3</v>
      </c>
      <c r="M3" s="55" t="s">
        <v>30</v>
      </c>
      <c r="N3" s="49" t="s">
        <v>31</v>
      </c>
      <c r="O3" s="49"/>
      <c r="P3" s="31"/>
      <c r="Q3" s="49"/>
      <c r="R3" s="49"/>
      <c r="S3" s="49"/>
      <c r="T3" s="49"/>
      <c r="U3" s="49"/>
      <c r="V3" s="49"/>
      <c r="W3" s="49"/>
      <c r="X3" s="49"/>
      <c r="Y3" s="49"/>
      <c r="Z3" s="49"/>
      <c r="AA3" s="49"/>
      <c r="AB3" s="49"/>
      <c r="AC3" s="49"/>
      <c r="AD3" s="49"/>
      <c r="AE3" s="49"/>
      <c r="AF3" s="27"/>
      <c r="AG3" s="27"/>
      <c r="AH3" s="27"/>
      <c r="AI3" s="27"/>
      <c r="AJ3" s="27"/>
      <c r="AK3" s="27"/>
      <c r="AL3" s="27"/>
      <c r="AM3" s="27"/>
      <c r="AN3" s="27"/>
      <c r="AO3" s="27"/>
      <c r="AP3" s="27"/>
    </row>
    <row r="4" spans="1:42" ht="89.25" x14ac:dyDescent="0.2">
      <c r="A4" s="49" t="s">
        <v>26</v>
      </c>
      <c r="B4" s="89"/>
      <c r="C4" s="30" t="s">
        <v>28</v>
      </c>
      <c r="D4" s="55" t="s">
        <v>32</v>
      </c>
      <c r="E4" s="58">
        <f>0.0528676432968944/3</f>
        <v>1.7622547765631467E-2</v>
      </c>
      <c r="F4" s="55"/>
      <c r="G4" s="55"/>
      <c r="H4" s="56">
        <f>50%*$E$4</f>
        <v>8.8112738828157334E-3</v>
      </c>
      <c r="I4" s="56">
        <f>50%*$E$4</f>
        <v>8.8112738828157334E-3</v>
      </c>
      <c r="J4" s="55"/>
      <c r="K4" s="55"/>
      <c r="L4" s="55"/>
      <c r="M4" s="55" t="s">
        <v>33</v>
      </c>
      <c r="N4" s="49" t="s">
        <v>31</v>
      </c>
      <c r="O4" s="49"/>
      <c r="P4" s="49"/>
      <c r="Q4" s="49"/>
      <c r="R4" s="49"/>
      <c r="S4" s="49"/>
      <c r="T4" s="49"/>
      <c r="U4" s="49"/>
      <c r="V4" s="49"/>
      <c r="W4" s="49"/>
      <c r="X4" s="49"/>
      <c r="Y4" s="49"/>
      <c r="Z4" s="49"/>
      <c r="AA4" s="49"/>
      <c r="AB4" s="49"/>
      <c r="AC4" s="49"/>
      <c r="AD4" s="49"/>
      <c r="AE4" s="49"/>
      <c r="AF4" s="27"/>
      <c r="AG4" s="27"/>
      <c r="AH4" s="27"/>
      <c r="AI4" s="27"/>
      <c r="AJ4" s="27"/>
      <c r="AK4" s="27"/>
      <c r="AL4" s="27"/>
      <c r="AM4" s="27"/>
      <c r="AN4" s="27"/>
      <c r="AO4" s="27"/>
      <c r="AP4" s="27"/>
    </row>
    <row r="5" spans="1:42" ht="76.5" x14ac:dyDescent="0.2">
      <c r="A5" s="49" t="s">
        <v>26</v>
      </c>
      <c r="B5" s="86"/>
      <c r="C5" s="30" t="s">
        <v>34</v>
      </c>
      <c r="D5" s="55" t="s">
        <v>35</v>
      </c>
      <c r="E5" s="58">
        <f>0.0528676432968944/3</f>
        <v>1.7622547765631467E-2</v>
      </c>
      <c r="F5" s="55"/>
      <c r="G5" s="55"/>
      <c r="H5" s="55"/>
      <c r="I5" s="56">
        <f>25%*$E$5</f>
        <v>4.4056369414078667E-3</v>
      </c>
      <c r="J5" s="56">
        <f t="shared" ref="J5:L5" si="1">25%*$E$5</f>
        <v>4.4056369414078667E-3</v>
      </c>
      <c r="K5" s="56">
        <f t="shared" si="1"/>
        <v>4.4056369414078667E-3</v>
      </c>
      <c r="L5" s="56">
        <f t="shared" si="1"/>
        <v>4.4056369414078667E-3</v>
      </c>
      <c r="M5" s="55" t="s">
        <v>36</v>
      </c>
      <c r="N5" s="49" t="s">
        <v>31</v>
      </c>
      <c r="O5" s="49"/>
      <c r="P5" s="49"/>
      <c r="Q5" s="49"/>
      <c r="R5" s="49"/>
      <c r="S5" s="49"/>
      <c r="T5" s="49"/>
      <c r="U5" s="49"/>
      <c r="V5" s="49"/>
      <c r="W5" s="49"/>
      <c r="X5" s="49"/>
      <c r="Y5" s="49"/>
      <c r="Z5" s="49"/>
      <c r="AA5" s="49"/>
      <c r="AB5" s="49"/>
      <c r="AC5" s="49"/>
      <c r="AD5" s="49"/>
      <c r="AE5" s="49"/>
      <c r="AF5" s="27"/>
      <c r="AG5" s="27"/>
      <c r="AH5" s="27"/>
      <c r="AI5" s="27"/>
      <c r="AJ5" s="27"/>
      <c r="AK5" s="27"/>
      <c r="AL5" s="27"/>
      <c r="AM5" s="27"/>
      <c r="AN5" s="27"/>
      <c r="AO5" s="27"/>
      <c r="AP5" s="27"/>
    </row>
    <row r="6" spans="1:42" ht="114.75" x14ac:dyDescent="0.2">
      <c r="A6" s="49" t="s">
        <v>26</v>
      </c>
      <c r="B6" s="85" t="s">
        <v>37</v>
      </c>
      <c r="C6" s="30" t="s">
        <v>34</v>
      </c>
      <c r="D6" s="55" t="s">
        <v>38</v>
      </c>
      <c r="E6" s="58">
        <f>0.0341081569657383/2</f>
        <v>1.7054078482869151E-2</v>
      </c>
      <c r="F6" s="56">
        <f>100%*$E$6</f>
        <v>1.7054078482869151E-2</v>
      </c>
      <c r="G6" s="55"/>
      <c r="H6" s="55"/>
      <c r="I6" s="55"/>
      <c r="J6" s="55"/>
      <c r="K6" s="55"/>
      <c r="L6" s="55"/>
      <c r="M6" s="55" t="s">
        <v>39</v>
      </c>
      <c r="N6" s="49" t="s">
        <v>40</v>
      </c>
      <c r="O6" s="49"/>
      <c r="P6" s="49"/>
      <c r="Q6" s="49"/>
      <c r="R6" s="49"/>
      <c r="S6" s="49"/>
      <c r="T6" s="49"/>
      <c r="U6" s="49"/>
      <c r="V6" s="49"/>
      <c r="W6" s="49"/>
      <c r="X6" s="49"/>
      <c r="Y6" s="49"/>
      <c r="Z6" s="49"/>
      <c r="AA6" s="49"/>
      <c r="AB6" s="49"/>
      <c r="AC6" s="49"/>
      <c r="AD6" s="49"/>
      <c r="AE6" s="49"/>
      <c r="AF6" s="27"/>
      <c r="AG6" s="27"/>
      <c r="AH6" s="27"/>
      <c r="AI6" s="27"/>
      <c r="AJ6" s="27"/>
      <c r="AK6" s="27"/>
      <c r="AL6" s="27"/>
      <c r="AM6" s="27"/>
      <c r="AN6" s="27"/>
      <c r="AO6" s="27"/>
      <c r="AP6" s="27"/>
    </row>
    <row r="7" spans="1:42" ht="51" x14ac:dyDescent="0.2">
      <c r="A7" s="49" t="s">
        <v>26</v>
      </c>
      <c r="B7" s="86"/>
      <c r="C7" s="30" t="s">
        <v>41</v>
      </c>
      <c r="D7" s="55" t="s">
        <v>42</v>
      </c>
      <c r="E7" s="58">
        <f>0.0341081569657383/2</f>
        <v>1.7054078482869151E-2</v>
      </c>
      <c r="F7" s="56">
        <f>100%*$E$7</f>
        <v>1.7054078482869151E-2</v>
      </c>
      <c r="G7" s="55"/>
      <c r="H7" s="55"/>
      <c r="I7" s="55"/>
      <c r="J7" s="55"/>
      <c r="K7" s="55"/>
      <c r="L7" s="55"/>
      <c r="M7" s="55" t="s">
        <v>43</v>
      </c>
      <c r="N7" s="49" t="s">
        <v>44</v>
      </c>
      <c r="O7" s="49"/>
      <c r="P7" s="49"/>
      <c r="Q7" s="49"/>
      <c r="R7" s="49"/>
      <c r="S7" s="49"/>
      <c r="T7" s="49"/>
      <c r="U7" s="49"/>
      <c r="V7" s="49"/>
      <c r="W7" s="49"/>
      <c r="X7" s="49"/>
      <c r="Y7" s="49"/>
      <c r="Z7" s="49"/>
      <c r="AA7" s="49"/>
      <c r="AB7" s="49"/>
      <c r="AC7" s="49"/>
      <c r="AD7" s="49"/>
      <c r="AE7" s="49"/>
      <c r="AF7" s="27"/>
      <c r="AG7" s="27"/>
      <c r="AH7" s="27"/>
      <c r="AI7" s="27"/>
      <c r="AJ7" s="27"/>
      <c r="AK7" s="27"/>
      <c r="AL7" s="27"/>
      <c r="AM7" s="27"/>
      <c r="AN7" s="27"/>
      <c r="AO7" s="27"/>
      <c r="AP7" s="27"/>
    </row>
    <row r="8" spans="1:42" ht="89.25" x14ac:dyDescent="0.2">
      <c r="A8" s="49" t="s">
        <v>26</v>
      </c>
      <c r="B8" s="85" t="s">
        <v>45</v>
      </c>
      <c r="C8" s="30" t="s">
        <v>34</v>
      </c>
      <c r="D8" s="55" t="s">
        <v>46</v>
      </c>
      <c r="E8" s="58">
        <f>0.0264338216484472/3</f>
        <v>8.8112738828157334E-3</v>
      </c>
      <c r="F8" s="55"/>
      <c r="G8" s="55"/>
      <c r="H8" s="56">
        <f>10%*$E$8</f>
        <v>8.8112738828157334E-4</v>
      </c>
      <c r="I8" s="56">
        <f>30%*$E$8</f>
        <v>2.64338216484472E-3</v>
      </c>
      <c r="J8" s="56">
        <f t="shared" ref="J8:L8" si="2">20%*$E$8</f>
        <v>1.7622547765631467E-3</v>
      </c>
      <c r="K8" s="56">
        <f t="shared" si="2"/>
        <v>1.7622547765631467E-3</v>
      </c>
      <c r="L8" s="56">
        <f t="shared" si="2"/>
        <v>1.7622547765631467E-3</v>
      </c>
      <c r="M8" s="55" t="s">
        <v>47</v>
      </c>
      <c r="N8" s="49"/>
      <c r="O8" s="49"/>
      <c r="P8" s="49"/>
      <c r="Q8" s="49"/>
      <c r="R8" s="49"/>
      <c r="S8" s="49"/>
      <c r="T8" s="49"/>
      <c r="U8" s="49"/>
      <c r="V8" s="49"/>
      <c r="W8" s="49"/>
      <c r="X8" s="49"/>
      <c r="Y8" s="49"/>
      <c r="Z8" s="49"/>
      <c r="AA8" s="49"/>
      <c r="AB8" s="49"/>
      <c r="AC8" s="49"/>
      <c r="AD8" s="49"/>
      <c r="AE8" s="49"/>
      <c r="AF8" s="27"/>
      <c r="AG8" s="27"/>
      <c r="AH8" s="27"/>
      <c r="AI8" s="27"/>
      <c r="AJ8" s="27"/>
      <c r="AK8" s="27"/>
      <c r="AL8" s="27"/>
      <c r="AM8" s="27"/>
      <c r="AN8" s="27"/>
      <c r="AO8" s="27"/>
      <c r="AP8" s="27"/>
    </row>
    <row r="9" spans="1:42" ht="51" x14ac:dyDescent="0.2">
      <c r="A9" s="49" t="s">
        <v>26</v>
      </c>
      <c r="B9" s="89"/>
      <c r="C9" s="30" t="s">
        <v>41</v>
      </c>
      <c r="D9" s="55" t="s">
        <v>48</v>
      </c>
      <c r="E9" s="58">
        <f t="shared" ref="E9:E10" si="3">0.0264338216484472/3</f>
        <v>8.8112738828157334E-3</v>
      </c>
      <c r="F9" s="56">
        <f>100%*$E$9</f>
        <v>8.8112738828157334E-3</v>
      </c>
      <c r="G9" s="55"/>
      <c r="H9" s="55"/>
      <c r="I9" s="55"/>
      <c r="J9" s="55"/>
      <c r="K9" s="55"/>
      <c r="L9" s="55"/>
      <c r="M9" s="55" t="s">
        <v>49</v>
      </c>
      <c r="N9" s="49" t="s">
        <v>50</v>
      </c>
      <c r="O9" s="49"/>
      <c r="P9" s="49"/>
      <c r="Q9" s="49"/>
      <c r="R9" s="49"/>
      <c r="S9" s="49"/>
      <c r="T9" s="49"/>
      <c r="U9" s="49"/>
      <c r="V9" s="49"/>
      <c r="W9" s="49"/>
      <c r="X9" s="49"/>
      <c r="Y9" s="49"/>
      <c r="Z9" s="49"/>
      <c r="AA9" s="49"/>
      <c r="AB9" s="49"/>
      <c r="AC9" s="49"/>
      <c r="AD9" s="49"/>
      <c r="AE9" s="49"/>
      <c r="AF9" s="27"/>
      <c r="AG9" s="27"/>
      <c r="AH9" s="27"/>
      <c r="AI9" s="27"/>
      <c r="AJ9" s="27"/>
      <c r="AK9" s="27"/>
      <c r="AL9" s="27"/>
      <c r="AM9" s="27"/>
      <c r="AN9" s="27"/>
      <c r="AO9" s="27"/>
      <c r="AP9" s="27"/>
    </row>
    <row r="10" spans="1:42" ht="38.25" x14ac:dyDescent="0.2">
      <c r="A10" s="49" t="s">
        <v>26</v>
      </c>
      <c r="B10" s="86"/>
      <c r="C10" s="30" t="s">
        <v>34</v>
      </c>
      <c r="D10" s="55" t="s">
        <v>51</v>
      </c>
      <c r="E10" s="58">
        <f t="shared" si="3"/>
        <v>8.8112738828157334E-3</v>
      </c>
      <c r="F10" s="56">
        <f>100%*$E$10</f>
        <v>8.8112738828157334E-3</v>
      </c>
      <c r="G10" s="55"/>
      <c r="H10" s="55"/>
      <c r="I10" s="55"/>
      <c r="J10" s="55"/>
      <c r="K10" s="55"/>
      <c r="L10" s="55"/>
      <c r="M10" s="55" t="s">
        <v>52</v>
      </c>
      <c r="N10" s="49" t="s">
        <v>53</v>
      </c>
      <c r="O10" s="49"/>
      <c r="P10" s="49"/>
      <c r="Q10" s="49"/>
      <c r="R10" s="49"/>
      <c r="S10" s="49"/>
      <c r="T10" s="49"/>
      <c r="U10" s="49"/>
      <c r="V10" s="49"/>
      <c r="W10" s="49"/>
      <c r="X10" s="49"/>
      <c r="Y10" s="49"/>
      <c r="Z10" s="49"/>
      <c r="AA10" s="49"/>
      <c r="AB10" s="49"/>
      <c r="AC10" s="49"/>
      <c r="AD10" s="49"/>
      <c r="AE10" s="49"/>
      <c r="AF10" s="27"/>
      <c r="AG10" s="27"/>
      <c r="AH10" s="27"/>
      <c r="AI10" s="27"/>
      <c r="AJ10" s="27"/>
      <c r="AK10" s="27"/>
      <c r="AL10" s="27"/>
      <c r="AM10" s="27"/>
      <c r="AN10" s="27"/>
      <c r="AO10" s="27"/>
      <c r="AP10" s="27"/>
    </row>
    <row r="11" spans="1:42" ht="51" x14ac:dyDescent="0.2">
      <c r="A11" s="49" t="s">
        <v>26</v>
      </c>
      <c r="B11" s="85" t="s">
        <v>54</v>
      </c>
      <c r="C11" s="30" t="s">
        <v>41</v>
      </c>
      <c r="D11" s="55" t="s">
        <v>55</v>
      </c>
      <c r="E11" s="58">
        <f>0.0158602929890683/4</f>
        <v>3.9650732472670753E-3</v>
      </c>
      <c r="F11" s="55"/>
      <c r="G11" s="55"/>
      <c r="H11" s="56">
        <f>20%*$E$11</f>
        <v>7.9301464945341507E-4</v>
      </c>
      <c r="I11" s="56">
        <f t="shared" ref="I11:L11" si="4">20%*$E$11</f>
        <v>7.9301464945341507E-4</v>
      </c>
      <c r="J11" s="56">
        <f t="shared" si="4"/>
        <v>7.9301464945341507E-4</v>
      </c>
      <c r="K11" s="56">
        <f t="shared" si="4"/>
        <v>7.9301464945341507E-4</v>
      </c>
      <c r="L11" s="56">
        <f t="shared" si="4"/>
        <v>7.9301464945341507E-4</v>
      </c>
      <c r="M11" s="55" t="s">
        <v>56</v>
      </c>
      <c r="N11" s="49"/>
      <c r="O11" s="49"/>
      <c r="P11" s="49"/>
      <c r="Q11" s="49"/>
      <c r="R11" s="49"/>
      <c r="S11" s="49"/>
      <c r="T11" s="49"/>
      <c r="U11" s="49"/>
      <c r="V11" s="49"/>
      <c r="W11" s="49"/>
      <c r="X11" s="49"/>
      <c r="Y11" s="49"/>
      <c r="Z11" s="49"/>
      <c r="AA11" s="49"/>
      <c r="AB11" s="49"/>
      <c r="AC11" s="49"/>
      <c r="AD11" s="49"/>
      <c r="AE11" s="49"/>
      <c r="AF11" s="27"/>
      <c r="AG11" s="27"/>
      <c r="AH11" s="27"/>
      <c r="AI11" s="27"/>
      <c r="AJ11" s="27"/>
      <c r="AK11" s="27"/>
      <c r="AL11" s="27"/>
      <c r="AM11" s="27"/>
      <c r="AN11" s="27"/>
      <c r="AO11" s="27"/>
      <c r="AP11" s="27"/>
    </row>
    <row r="12" spans="1:42" ht="25.5" x14ac:dyDescent="0.2">
      <c r="A12" s="73" t="s">
        <v>26</v>
      </c>
      <c r="B12" s="89"/>
      <c r="C12" s="85" t="s">
        <v>28</v>
      </c>
      <c r="D12" s="84" t="s">
        <v>57</v>
      </c>
      <c r="E12" s="94">
        <f>0.0158602929890683/4</f>
        <v>3.9650732472670753E-3</v>
      </c>
      <c r="F12" s="85"/>
      <c r="G12" s="94">
        <f>100%*$E$12</f>
        <v>3.9650732472670753E-3</v>
      </c>
      <c r="H12" s="84"/>
      <c r="I12" s="84"/>
      <c r="J12" s="84"/>
      <c r="K12" s="84"/>
      <c r="L12" s="84"/>
      <c r="M12" s="84" t="s">
        <v>58</v>
      </c>
      <c r="N12" s="43"/>
      <c r="O12" s="49" t="s">
        <v>59</v>
      </c>
      <c r="P12" s="49"/>
      <c r="Q12" s="49"/>
      <c r="R12" s="49"/>
      <c r="S12" s="49"/>
      <c r="T12" s="49"/>
      <c r="U12" s="49">
        <v>1</v>
      </c>
      <c r="V12" s="49"/>
      <c r="W12" s="49"/>
      <c r="X12" s="49"/>
      <c r="Y12" s="49"/>
      <c r="Z12" s="49"/>
      <c r="AA12" s="49"/>
      <c r="AB12" s="49"/>
      <c r="AC12" s="49"/>
      <c r="AD12" s="49"/>
      <c r="AE12" s="49"/>
      <c r="AF12" s="27"/>
      <c r="AG12" s="27"/>
      <c r="AH12" s="27"/>
      <c r="AI12" s="27"/>
      <c r="AJ12" s="27"/>
      <c r="AK12" s="27"/>
      <c r="AL12" s="27"/>
      <c r="AM12" s="27"/>
      <c r="AN12" s="27"/>
      <c r="AO12" s="27"/>
      <c r="AP12" s="27"/>
    </row>
    <row r="13" spans="1:42" ht="63.75" x14ac:dyDescent="0.2">
      <c r="A13" s="73"/>
      <c r="B13" s="89"/>
      <c r="C13" s="89"/>
      <c r="D13" s="84"/>
      <c r="E13" s="95"/>
      <c r="F13" s="89"/>
      <c r="G13" s="95"/>
      <c r="H13" s="84"/>
      <c r="I13" s="84"/>
      <c r="J13" s="84"/>
      <c r="K13" s="84"/>
      <c r="L13" s="84"/>
      <c r="M13" s="84"/>
      <c r="N13" s="43" t="s">
        <v>60</v>
      </c>
      <c r="O13" s="49" t="s">
        <v>61</v>
      </c>
      <c r="P13" s="49"/>
      <c r="Q13" s="49"/>
      <c r="R13" s="49"/>
      <c r="S13" s="49">
        <v>1</v>
      </c>
      <c r="T13" s="49"/>
      <c r="U13" s="49"/>
      <c r="V13" s="49"/>
      <c r="W13" s="49"/>
      <c r="X13" s="49"/>
      <c r="Y13" s="49"/>
      <c r="Z13" s="49"/>
      <c r="AA13" s="49"/>
      <c r="AB13" s="49"/>
      <c r="AC13" s="49"/>
      <c r="AD13" s="49"/>
      <c r="AE13" s="49"/>
      <c r="AF13" s="27"/>
      <c r="AG13" s="27"/>
      <c r="AH13" s="27"/>
      <c r="AI13" s="27"/>
      <c r="AJ13" s="27"/>
      <c r="AK13" s="27"/>
      <c r="AL13" s="27"/>
      <c r="AM13" s="27"/>
      <c r="AN13" s="27"/>
      <c r="AO13" s="27"/>
      <c r="AP13" s="27"/>
    </row>
    <row r="14" spans="1:42" ht="25.5" x14ac:dyDescent="0.2">
      <c r="A14" s="73"/>
      <c r="B14" s="89"/>
      <c r="C14" s="89"/>
      <c r="D14" s="84"/>
      <c r="E14" s="95"/>
      <c r="F14" s="89"/>
      <c r="G14" s="95"/>
      <c r="H14" s="84"/>
      <c r="I14" s="84"/>
      <c r="J14" s="84"/>
      <c r="K14" s="84"/>
      <c r="L14" s="84"/>
      <c r="M14" s="84"/>
      <c r="N14" s="43"/>
      <c r="O14" s="49" t="s">
        <v>62</v>
      </c>
      <c r="P14" s="49"/>
      <c r="Q14" s="49"/>
      <c r="R14" s="49"/>
      <c r="S14" s="49"/>
      <c r="T14" s="49">
        <v>1</v>
      </c>
      <c r="U14" s="49"/>
      <c r="V14" s="49"/>
      <c r="W14" s="49"/>
      <c r="X14" s="49"/>
      <c r="Y14" s="49"/>
      <c r="Z14" s="49"/>
      <c r="AA14" s="49"/>
      <c r="AB14" s="49"/>
      <c r="AC14" s="49"/>
      <c r="AD14" s="49"/>
      <c r="AE14" s="49"/>
      <c r="AF14" s="27"/>
      <c r="AG14" s="27"/>
      <c r="AH14" s="27"/>
      <c r="AI14" s="27"/>
      <c r="AJ14" s="27"/>
      <c r="AK14" s="27"/>
      <c r="AL14" s="27"/>
      <c r="AM14" s="27"/>
      <c r="AN14" s="27"/>
      <c r="AO14" s="27"/>
      <c r="AP14" s="27"/>
    </row>
    <row r="15" spans="1:42" ht="63.75" x14ac:dyDescent="0.2">
      <c r="A15" s="73"/>
      <c r="B15" s="89"/>
      <c r="C15" s="89"/>
      <c r="D15" s="84"/>
      <c r="E15" s="95"/>
      <c r="F15" s="89"/>
      <c r="G15" s="95"/>
      <c r="H15" s="84"/>
      <c r="I15" s="84"/>
      <c r="J15" s="84"/>
      <c r="K15" s="84"/>
      <c r="L15" s="84"/>
      <c r="M15" s="84"/>
      <c r="N15" s="43" t="s">
        <v>63</v>
      </c>
      <c r="O15" s="49" t="s">
        <v>64</v>
      </c>
      <c r="P15" s="49"/>
      <c r="Q15" s="49"/>
      <c r="R15" s="49"/>
      <c r="S15" s="49">
        <v>1</v>
      </c>
      <c r="T15" s="49">
        <v>1</v>
      </c>
      <c r="U15" s="49"/>
      <c r="V15" s="49"/>
      <c r="W15" s="49"/>
      <c r="X15" s="49"/>
      <c r="Y15" s="49"/>
      <c r="Z15" s="49"/>
      <c r="AA15" s="49"/>
      <c r="AB15" s="49"/>
      <c r="AC15" s="49"/>
      <c r="AD15" s="49"/>
      <c r="AE15" s="49"/>
      <c r="AF15" s="27"/>
      <c r="AG15" s="27"/>
      <c r="AH15" s="27"/>
      <c r="AI15" s="27"/>
      <c r="AJ15" s="27"/>
      <c r="AK15" s="27"/>
      <c r="AL15" s="27"/>
      <c r="AM15" s="27"/>
      <c r="AN15" s="27"/>
      <c r="AO15" s="27"/>
      <c r="AP15" s="27"/>
    </row>
    <row r="16" spans="1:42" ht="38.25" x14ac:dyDescent="0.2">
      <c r="A16" s="73"/>
      <c r="B16" s="89"/>
      <c r="C16" s="86"/>
      <c r="D16" s="84"/>
      <c r="E16" s="96"/>
      <c r="F16" s="86"/>
      <c r="G16" s="96"/>
      <c r="H16" s="84"/>
      <c r="I16" s="84"/>
      <c r="J16" s="84"/>
      <c r="K16" s="84"/>
      <c r="L16" s="84"/>
      <c r="M16" s="84"/>
      <c r="N16" s="43" t="s">
        <v>65</v>
      </c>
      <c r="O16" s="49" t="s">
        <v>66</v>
      </c>
      <c r="P16" s="49"/>
      <c r="Q16" s="49"/>
      <c r="R16" s="49"/>
      <c r="S16" s="49"/>
      <c r="T16" s="49"/>
      <c r="U16" s="49"/>
      <c r="V16" s="49">
        <v>1</v>
      </c>
      <c r="W16" s="49"/>
      <c r="X16" s="49">
        <v>1</v>
      </c>
      <c r="Y16" s="49"/>
      <c r="Z16" s="49">
        <v>1</v>
      </c>
      <c r="AA16" s="49"/>
      <c r="AB16" s="49"/>
      <c r="AC16" s="49"/>
      <c r="AD16" s="49"/>
      <c r="AE16" s="49"/>
      <c r="AF16" s="27"/>
      <c r="AG16" s="27"/>
      <c r="AH16" s="27"/>
      <c r="AI16" s="27"/>
      <c r="AJ16" s="27"/>
      <c r="AK16" s="27"/>
      <c r="AL16" s="27"/>
      <c r="AM16" s="27"/>
      <c r="AN16" s="27"/>
      <c r="AO16" s="27"/>
      <c r="AP16" s="27"/>
    </row>
    <row r="17" spans="1:42" ht="38.25" x14ac:dyDescent="0.2">
      <c r="A17" s="73" t="s">
        <v>26</v>
      </c>
      <c r="B17" s="89"/>
      <c r="C17" s="85" t="s">
        <v>67</v>
      </c>
      <c r="D17" s="84" t="s">
        <v>68</v>
      </c>
      <c r="E17" s="94">
        <f>0.0158602929890683/4</f>
        <v>3.9650732472670753E-3</v>
      </c>
      <c r="F17" s="84"/>
      <c r="G17" s="90">
        <f>20%*$E$17</f>
        <v>7.9301464945341507E-4</v>
      </c>
      <c r="H17" s="90">
        <f t="shared" ref="H17:J17" si="5">20%*$E$17</f>
        <v>7.9301464945341507E-4</v>
      </c>
      <c r="I17" s="90">
        <f t="shared" si="5"/>
        <v>7.9301464945341507E-4</v>
      </c>
      <c r="J17" s="90">
        <f t="shared" si="5"/>
        <v>7.9301464945341507E-4</v>
      </c>
      <c r="K17" s="90">
        <f>10%*$E$17</f>
        <v>3.9650732472670754E-4</v>
      </c>
      <c r="L17" s="90">
        <f>10%*$E$17</f>
        <v>3.9650732472670754E-4</v>
      </c>
      <c r="M17" s="84" t="s">
        <v>69</v>
      </c>
      <c r="N17" s="73" t="s">
        <v>70</v>
      </c>
      <c r="O17" s="49" t="s">
        <v>71</v>
      </c>
      <c r="P17" s="49"/>
      <c r="Q17" s="49"/>
      <c r="R17" s="49">
        <v>1</v>
      </c>
      <c r="S17" s="49">
        <v>1</v>
      </c>
      <c r="T17" s="49"/>
      <c r="U17" s="49"/>
      <c r="V17" s="49"/>
      <c r="W17" s="49"/>
      <c r="X17" s="49"/>
      <c r="Y17" s="49"/>
      <c r="Z17" s="49"/>
      <c r="AA17" s="49"/>
      <c r="AB17" s="49"/>
      <c r="AC17" s="49"/>
      <c r="AD17" s="49"/>
      <c r="AE17" s="49"/>
      <c r="AF17" s="27"/>
      <c r="AG17" s="27"/>
      <c r="AH17" s="27"/>
      <c r="AI17" s="27"/>
      <c r="AJ17" s="27"/>
      <c r="AK17" s="27"/>
      <c r="AL17" s="27"/>
      <c r="AM17" s="27"/>
      <c r="AN17" s="27"/>
      <c r="AO17" s="27"/>
      <c r="AP17" s="27"/>
    </row>
    <row r="18" spans="1:42" ht="25.5" x14ac:dyDescent="0.2">
      <c r="A18" s="73"/>
      <c r="B18" s="89"/>
      <c r="C18" s="89"/>
      <c r="D18" s="84"/>
      <c r="E18" s="95"/>
      <c r="F18" s="84"/>
      <c r="G18" s="84"/>
      <c r="H18" s="84"/>
      <c r="I18" s="84"/>
      <c r="J18" s="84"/>
      <c r="K18" s="84"/>
      <c r="L18" s="84"/>
      <c r="M18" s="84"/>
      <c r="N18" s="73"/>
      <c r="O18" s="49" t="s">
        <v>72</v>
      </c>
      <c r="P18" s="49"/>
      <c r="Q18" s="49"/>
      <c r="R18" s="49"/>
      <c r="S18" s="49"/>
      <c r="T18" s="49">
        <v>1</v>
      </c>
      <c r="U18" s="49"/>
      <c r="V18" s="49"/>
      <c r="W18" s="49"/>
      <c r="X18" s="49"/>
      <c r="Y18" s="49"/>
      <c r="Z18" s="49"/>
      <c r="AA18" s="49"/>
      <c r="AB18" s="49"/>
      <c r="AC18" s="49"/>
      <c r="AD18" s="49"/>
      <c r="AE18" s="49"/>
      <c r="AF18" s="27"/>
      <c r="AG18" s="27"/>
      <c r="AH18" s="27"/>
      <c r="AI18" s="27"/>
      <c r="AJ18" s="27"/>
      <c r="AK18" s="27"/>
      <c r="AL18" s="27"/>
      <c r="AM18" s="27"/>
      <c r="AN18" s="27"/>
      <c r="AO18" s="27"/>
      <c r="AP18" s="27"/>
    </row>
    <row r="19" spans="1:42" x14ac:dyDescent="0.2">
      <c r="A19" s="73"/>
      <c r="B19" s="89"/>
      <c r="C19" s="89"/>
      <c r="D19" s="84"/>
      <c r="E19" s="95"/>
      <c r="F19" s="84"/>
      <c r="G19" s="84"/>
      <c r="H19" s="84"/>
      <c r="I19" s="84"/>
      <c r="J19" s="84"/>
      <c r="K19" s="84"/>
      <c r="L19" s="84"/>
      <c r="M19" s="84"/>
      <c r="N19" s="73"/>
      <c r="O19" s="49" t="s">
        <v>73</v>
      </c>
      <c r="P19" s="49"/>
      <c r="Q19" s="49"/>
      <c r="R19" s="49"/>
      <c r="S19" s="49"/>
      <c r="T19" s="49">
        <v>1</v>
      </c>
      <c r="U19" s="49"/>
      <c r="V19" s="49"/>
      <c r="W19" s="49"/>
      <c r="X19" s="49"/>
      <c r="Y19" s="49"/>
      <c r="Z19" s="49"/>
      <c r="AA19" s="49"/>
      <c r="AB19" s="49"/>
      <c r="AC19" s="49"/>
      <c r="AD19" s="49"/>
      <c r="AE19" s="49"/>
      <c r="AF19" s="27"/>
      <c r="AG19" s="27"/>
      <c r="AH19" s="27"/>
      <c r="AI19" s="27"/>
      <c r="AJ19" s="27"/>
      <c r="AK19" s="27"/>
      <c r="AL19" s="27"/>
      <c r="AM19" s="27"/>
      <c r="AN19" s="27"/>
      <c r="AO19" s="27"/>
      <c r="AP19" s="27"/>
    </row>
    <row r="20" spans="1:42" x14ac:dyDescent="0.2">
      <c r="A20" s="73"/>
      <c r="B20" s="89"/>
      <c r="C20" s="86"/>
      <c r="D20" s="84"/>
      <c r="E20" s="96"/>
      <c r="F20" s="84"/>
      <c r="G20" s="84"/>
      <c r="H20" s="84"/>
      <c r="I20" s="84"/>
      <c r="J20" s="84"/>
      <c r="K20" s="84"/>
      <c r="L20" s="84"/>
      <c r="M20" s="84"/>
      <c r="N20" s="73"/>
      <c r="O20" s="49" t="s">
        <v>74</v>
      </c>
      <c r="P20" s="49"/>
      <c r="Q20" s="49"/>
      <c r="R20" s="49"/>
      <c r="S20" s="49"/>
      <c r="T20" s="49"/>
      <c r="U20" s="49">
        <v>1</v>
      </c>
      <c r="V20" s="49"/>
      <c r="W20" s="49"/>
      <c r="X20" s="49"/>
      <c r="Y20" s="49"/>
      <c r="Z20" s="49"/>
      <c r="AA20" s="49"/>
      <c r="AB20" s="49"/>
      <c r="AC20" s="49"/>
      <c r="AD20" s="49"/>
      <c r="AE20" s="49"/>
      <c r="AF20" s="27"/>
      <c r="AG20" s="27"/>
      <c r="AH20" s="27"/>
      <c r="AI20" s="27"/>
      <c r="AJ20" s="27"/>
      <c r="AK20" s="27"/>
      <c r="AL20" s="27"/>
      <c r="AM20" s="27"/>
      <c r="AN20" s="27"/>
      <c r="AO20" s="27"/>
      <c r="AP20" s="27"/>
    </row>
    <row r="21" spans="1:42" ht="38.25" x14ac:dyDescent="0.2">
      <c r="A21" s="49" t="s">
        <v>26</v>
      </c>
      <c r="B21" s="86"/>
      <c r="C21" s="30" t="s">
        <v>34</v>
      </c>
      <c r="D21" s="55" t="s">
        <v>75</v>
      </c>
      <c r="E21" s="58">
        <f>0.0158602929890683/4</f>
        <v>3.9650732472670753E-3</v>
      </c>
      <c r="F21" s="55"/>
      <c r="G21" s="55"/>
      <c r="H21" s="56">
        <f>10%*$E$21</f>
        <v>3.9650732472670754E-4</v>
      </c>
      <c r="I21" s="56">
        <f>22.5%*$E$21</f>
        <v>8.92141480635092E-4</v>
      </c>
      <c r="J21" s="56">
        <f t="shared" ref="J21:L21" si="6">22.5%*$E$21</f>
        <v>8.92141480635092E-4</v>
      </c>
      <c r="K21" s="56">
        <f t="shared" si="6"/>
        <v>8.92141480635092E-4</v>
      </c>
      <c r="L21" s="56">
        <f t="shared" si="6"/>
        <v>8.92141480635092E-4</v>
      </c>
      <c r="M21" s="49"/>
      <c r="N21" s="49"/>
      <c r="O21" s="49"/>
      <c r="P21" s="49"/>
      <c r="Q21" s="49"/>
      <c r="R21" s="49"/>
      <c r="S21" s="49"/>
      <c r="T21" s="49"/>
      <c r="U21" s="49"/>
      <c r="V21" s="49"/>
      <c r="W21" s="49"/>
      <c r="X21" s="49"/>
      <c r="Y21" s="49"/>
      <c r="Z21" s="49"/>
      <c r="AA21" s="49"/>
      <c r="AB21" s="49"/>
      <c r="AC21" s="49"/>
      <c r="AD21" s="49"/>
      <c r="AE21" s="49"/>
      <c r="AF21" s="27"/>
      <c r="AG21" s="27"/>
      <c r="AH21" s="27"/>
      <c r="AI21" s="27"/>
      <c r="AJ21" s="27"/>
      <c r="AK21" s="27"/>
      <c r="AL21" s="27"/>
      <c r="AM21" s="27"/>
      <c r="AN21" s="27"/>
      <c r="AO21" s="27"/>
      <c r="AP21" s="27"/>
    </row>
    <row r="22" spans="1:42" ht="76.5" x14ac:dyDescent="0.2">
      <c r="A22" s="49" t="s">
        <v>26</v>
      </c>
      <c r="B22" s="85" t="s">
        <v>76</v>
      </c>
      <c r="C22" s="30" t="s">
        <v>28</v>
      </c>
      <c r="D22" s="55" t="s">
        <v>77</v>
      </c>
      <c r="E22" s="58">
        <f>0.0211470573187578/3</f>
        <v>7.0490191062525997E-3</v>
      </c>
      <c r="F22" s="55"/>
      <c r="G22" s="56">
        <f>20%*$E$22</f>
        <v>1.4098038212505201E-3</v>
      </c>
      <c r="H22" s="56">
        <f t="shared" ref="H22:J22" si="7">20%*$E$22</f>
        <v>1.4098038212505201E-3</v>
      </c>
      <c r="I22" s="56">
        <f t="shared" si="7"/>
        <v>1.4098038212505201E-3</v>
      </c>
      <c r="J22" s="56">
        <f t="shared" si="7"/>
        <v>1.4098038212505201E-3</v>
      </c>
      <c r="K22" s="56">
        <f>10%*$E$22</f>
        <v>7.0490191062526006E-4</v>
      </c>
      <c r="L22" s="56">
        <f>10%*$E$22</f>
        <v>7.0490191062526006E-4</v>
      </c>
      <c r="M22" s="55" t="s">
        <v>78</v>
      </c>
      <c r="N22" s="49" t="s">
        <v>79</v>
      </c>
      <c r="O22" s="49" t="s">
        <v>80</v>
      </c>
      <c r="P22" s="49"/>
      <c r="Q22" s="49"/>
      <c r="R22" s="49"/>
      <c r="S22" s="49">
        <v>1</v>
      </c>
      <c r="T22" s="49"/>
      <c r="U22" s="49"/>
      <c r="V22" s="49"/>
      <c r="W22" s="49"/>
      <c r="X22" s="49"/>
      <c r="Y22" s="49"/>
      <c r="Z22" s="49"/>
      <c r="AA22" s="49"/>
      <c r="AB22" s="49"/>
      <c r="AC22" s="49"/>
      <c r="AD22" s="49"/>
      <c r="AE22" s="49"/>
      <c r="AF22" s="27"/>
      <c r="AG22" s="27"/>
      <c r="AH22" s="27"/>
      <c r="AI22" s="27"/>
      <c r="AJ22" s="27"/>
      <c r="AK22" s="27"/>
      <c r="AL22" s="27"/>
      <c r="AM22" s="27"/>
      <c r="AN22" s="27"/>
      <c r="AO22" s="27"/>
      <c r="AP22" s="27"/>
    </row>
    <row r="23" spans="1:42" ht="178.5" customHeight="1" x14ac:dyDescent="0.2">
      <c r="A23" s="73" t="s">
        <v>26</v>
      </c>
      <c r="B23" s="89"/>
      <c r="C23" s="97" t="s">
        <v>28</v>
      </c>
      <c r="D23" s="85" t="s">
        <v>81</v>
      </c>
      <c r="E23" s="94">
        <f>0.0211470573187578/3</f>
        <v>7.0490191062525997E-3</v>
      </c>
      <c r="F23" s="85"/>
      <c r="G23" s="87">
        <f>20%*$E$23</f>
        <v>1.4098038212505201E-3</v>
      </c>
      <c r="H23" s="87">
        <f t="shared" ref="H23:J23" si="8">20%*$E$23</f>
        <v>1.4098038212505201E-3</v>
      </c>
      <c r="I23" s="87">
        <f t="shared" si="8"/>
        <v>1.4098038212505201E-3</v>
      </c>
      <c r="J23" s="87">
        <f t="shared" si="8"/>
        <v>1.4098038212505201E-3</v>
      </c>
      <c r="K23" s="87">
        <f>10%*$E$23</f>
        <v>7.0490191062526006E-4</v>
      </c>
      <c r="L23" s="87">
        <f>10%*$E$23</f>
        <v>7.0490191062526006E-4</v>
      </c>
      <c r="M23" s="85" t="s">
        <v>82</v>
      </c>
      <c r="N23" s="75" t="s">
        <v>83</v>
      </c>
      <c r="O23" s="49" t="s">
        <v>84</v>
      </c>
      <c r="P23" s="49"/>
      <c r="Q23" s="49"/>
      <c r="R23" s="49"/>
      <c r="S23" s="49">
        <v>1</v>
      </c>
      <c r="T23" s="49"/>
      <c r="U23" s="49"/>
      <c r="V23" s="49"/>
      <c r="W23" s="49"/>
      <c r="X23" s="49"/>
      <c r="Y23" s="49"/>
      <c r="Z23" s="49"/>
      <c r="AA23" s="49"/>
      <c r="AB23" s="49"/>
      <c r="AC23" s="49"/>
      <c r="AD23" s="49"/>
      <c r="AE23" s="49"/>
      <c r="AF23" s="27"/>
      <c r="AG23" s="27"/>
      <c r="AH23" s="27"/>
      <c r="AI23" s="27"/>
      <c r="AJ23" s="27"/>
      <c r="AK23" s="27"/>
      <c r="AL23" s="27"/>
      <c r="AM23" s="27"/>
      <c r="AN23" s="27"/>
      <c r="AO23" s="27"/>
      <c r="AP23" s="27"/>
    </row>
    <row r="24" spans="1:42" x14ac:dyDescent="0.2">
      <c r="A24" s="73"/>
      <c r="B24" s="89"/>
      <c r="C24" s="98"/>
      <c r="D24" s="86"/>
      <c r="E24" s="96"/>
      <c r="F24" s="86"/>
      <c r="G24" s="88"/>
      <c r="H24" s="88"/>
      <c r="I24" s="88"/>
      <c r="J24" s="88"/>
      <c r="K24" s="88"/>
      <c r="L24" s="88"/>
      <c r="M24" s="86"/>
      <c r="N24" s="77"/>
      <c r="O24" s="49" t="s">
        <v>85</v>
      </c>
      <c r="P24" s="49"/>
      <c r="Q24" s="49"/>
      <c r="R24" s="49"/>
      <c r="S24" s="49">
        <v>1</v>
      </c>
      <c r="T24" s="49">
        <v>1</v>
      </c>
      <c r="U24" s="49">
        <v>1</v>
      </c>
      <c r="V24" s="49">
        <v>1</v>
      </c>
      <c r="W24" s="49">
        <v>1</v>
      </c>
      <c r="X24" s="49">
        <v>1</v>
      </c>
      <c r="Y24" s="49">
        <v>1</v>
      </c>
      <c r="Z24" s="49">
        <v>1</v>
      </c>
      <c r="AA24" s="49">
        <v>1</v>
      </c>
      <c r="AB24" s="49">
        <v>1</v>
      </c>
      <c r="AC24" s="49"/>
      <c r="AD24" s="49"/>
      <c r="AE24" s="49"/>
      <c r="AF24" s="27"/>
      <c r="AG24" s="27"/>
      <c r="AH24" s="27"/>
      <c r="AI24" s="27"/>
      <c r="AJ24" s="27"/>
      <c r="AK24" s="27"/>
      <c r="AL24" s="27"/>
      <c r="AM24" s="27"/>
      <c r="AN24" s="27"/>
      <c r="AO24" s="27"/>
      <c r="AP24" s="27"/>
    </row>
    <row r="25" spans="1:42" ht="51" x14ac:dyDescent="0.2">
      <c r="A25" s="73" t="s">
        <v>26</v>
      </c>
      <c r="B25" s="89"/>
      <c r="C25" s="84" t="s">
        <v>28</v>
      </c>
      <c r="D25" s="84" t="s">
        <v>86</v>
      </c>
      <c r="E25" s="99">
        <f>0.0211470573187578/3</f>
        <v>7.0490191062525997E-3</v>
      </c>
      <c r="F25" s="84"/>
      <c r="G25" s="90">
        <f>30%*$E$25</f>
        <v>2.1147057318757797E-3</v>
      </c>
      <c r="H25" s="90">
        <f>20%*$E$25</f>
        <v>1.4098038212505201E-3</v>
      </c>
      <c r="I25" s="90">
        <f>20%*$E$25</f>
        <v>1.4098038212505201E-3</v>
      </c>
      <c r="J25" s="90">
        <f>10%*$E$25</f>
        <v>7.0490191062526006E-4</v>
      </c>
      <c r="K25" s="90">
        <f t="shared" ref="K25:L25" si="9">10%*$E$25</f>
        <v>7.0490191062526006E-4</v>
      </c>
      <c r="L25" s="90">
        <f t="shared" si="9"/>
        <v>7.0490191062526006E-4</v>
      </c>
      <c r="M25" s="84" t="s">
        <v>87</v>
      </c>
      <c r="N25" s="73"/>
      <c r="O25" s="49" t="s">
        <v>88</v>
      </c>
      <c r="P25" s="49"/>
      <c r="Q25" s="49"/>
      <c r="R25" s="49"/>
      <c r="S25" s="49"/>
      <c r="T25" s="49"/>
      <c r="U25" s="49">
        <v>1</v>
      </c>
      <c r="V25" s="49"/>
      <c r="W25" s="49"/>
      <c r="X25" s="49"/>
      <c r="Y25" s="49"/>
      <c r="Z25" s="49"/>
      <c r="AA25" s="49"/>
      <c r="AB25" s="49"/>
      <c r="AC25" s="49"/>
      <c r="AD25" s="49"/>
      <c r="AE25" s="49"/>
      <c r="AF25" s="27"/>
      <c r="AG25" s="27"/>
      <c r="AH25" s="27"/>
      <c r="AI25" s="27"/>
      <c r="AJ25" s="27"/>
      <c r="AK25" s="27"/>
      <c r="AL25" s="27"/>
      <c r="AM25" s="27"/>
      <c r="AN25" s="27"/>
      <c r="AO25" s="27"/>
      <c r="AP25" s="27"/>
    </row>
    <row r="26" spans="1:42" ht="43.5" customHeight="1" x14ac:dyDescent="0.2">
      <c r="A26" s="73"/>
      <c r="B26" s="89"/>
      <c r="C26" s="84"/>
      <c r="D26" s="84"/>
      <c r="E26" s="99"/>
      <c r="F26" s="84"/>
      <c r="G26" s="84"/>
      <c r="H26" s="84"/>
      <c r="I26" s="84"/>
      <c r="J26" s="84"/>
      <c r="K26" s="84"/>
      <c r="L26" s="84"/>
      <c r="M26" s="84"/>
      <c r="N26" s="73"/>
      <c r="O26" s="49" t="s">
        <v>89</v>
      </c>
      <c r="P26" s="49"/>
      <c r="Q26" s="49"/>
      <c r="R26" s="49"/>
      <c r="S26" s="49"/>
      <c r="T26" s="49"/>
      <c r="U26" s="49">
        <v>1</v>
      </c>
      <c r="V26" s="49"/>
      <c r="W26" s="49"/>
      <c r="X26" s="49"/>
      <c r="Y26" s="49"/>
      <c r="Z26" s="49"/>
      <c r="AA26" s="49"/>
      <c r="AB26" s="49"/>
      <c r="AC26" s="49"/>
      <c r="AD26" s="49"/>
      <c r="AE26" s="49"/>
      <c r="AF26" s="27"/>
      <c r="AG26" s="27"/>
      <c r="AH26" s="27"/>
      <c r="AI26" s="27"/>
      <c r="AJ26" s="27"/>
      <c r="AK26" s="27"/>
      <c r="AL26" s="27"/>
      <c r="AM26" s="27"/>
      <c r="AN26" s="27"/>
      <c r="AO26" s="27"/>
      <c r="AP26" s="27"/>
    </row>
    <row r="27" spans="1:42" ht="46.5" customHeight="1" x14ac:dyDescent="0.2">
      <c r="A27" s="73"/>
      <c r="B27" s="89"/>
      <c r="C27" s="84"/>
      <c r="D27" s="84"/>
      <c r="E27" s="99"/>
      <c r="F27" s="84"/>
      <c r="G27" s="84"/>
      <c r="H27" s="84"/>
      <c r="I27" s="84"/>
      <c r="J27" s="84"/>
      <c r="K27" s="84"/>
      <c r="L27" s="84"/>
      <c r="M27" s="84"/>
      <c r="N27" s="73"/>
      <c r="O27" s="49" t="s">
        <v>90</v>
      </c>
      <c r="P27" s="49"/>
      <c r="Q27" s="49"/>
      <c r="R27" s="49">
        <v>1</v>
      </c>
      <c r="S27" s="49">
        <v>1</v>
      </c>
      <c r="T27" s="49"/>
      <c r="U27" s="49"/>
      <c r="V27" s="49"/>
      <c r="W27" s="49"/>
      <c r="X27" s="49"/>
      <c r="Y27" s="49"/>
      <c r="Z27" s="49"/>
      <c r="AA27" s="49"/>
      <c r="AB27" s="49"/>
      <c r="AC27" s="49"/>
      <c r="AD27" s="49"/>
      <c r="AE27" s="49"/>
      <c r="AF27" s="27"/>
      <c r="AG27" s="27"/>
      <c r="AH27" s="27"/>
      <c r="AI27" s="27"/>
      <c r="AJ27" s="27"/>
      <c r="AK27" s="27"/>
      <c r="AL27" s="27"/>
      <c r="AM27" s="27"/>
      <c r="AN27" s="27"/>
      <c r="AO27" s="27"/>
      <c r="AP27" s="27"/>
    </row>
    <row r="28" spans="1:42" ht="25.5" customHeight="1" x14ac:dyDescent="0.2">
      <c r="A28" s="73"/>
      <c r="B28" s="89"/>
      <c r="C28" s="84"/>
      <c r="D28" s="84"/>
      <c r="E28" s="99"/>
      <c r="F28" s="84"/>
      <c r="G28" s="84"/>
      <c r="H28" s="84"/>
      <c r="I28" s="84"/>
      <c r="J28" s="84"/>
      <c r="K28" s="84"/>
      <c r="L28" s="84"/>
      <c r="M28" s="84"/>
      <c r="N28" s="73"/>
      <c r="O28" s="49" t="s">
        <v>91</v>
      </c>
      <c r="P28" s="49"/>
      <c r="Q28" s="49"/>
      <c r="R28" s="49"/>
      <c r="S28" s="49">
        <v>1</v>
      </c>
      <c r="T28" s="49">
        <v>1</v>
      </c>
      <c r="U28" s="49"/>
      <c r="V28" s="49"/>
      <c r="W28" s="49"/>
      <c r="X28" s="49"/>
      <c r="Y28" s="49"/>
      <c r="Z28" s="49"/>
      <c r="AA28" s="49"/>
      <c r="AB28" s="49"/>
      <c r="AC28" s="49"/>
      <c r="AD28" s="49"/>
      <c r="AE28" s="49"/>
      <c r="AF28" s="27"/>
      <c r="AG28" s="27"/>
      <c r="AH28" s="27"/>
      <c r="AI28" s="27"/>
      <c r="AJ28" s="27"/>
      <c r="AK28" s="27"/>
      <c r="AL28" s="27"/>
      <c r="AM28" s="27"/>
      <c r="AN28" s="27"/>
      <c r="AO28" s="27"/>
      <c r="AP28" s="27"/>
    </row>
    <row r="29" spans="1:42" ht="27.75" customHeight="1" x14ac:dyDescent="0.2">
      <c r="A29" s="73"/>
      <c r="B29" s="89"/>
      <c r="C29" s="84"/>
      <c r="D29" s="84"/>
      <c r="E29" s="99"/>
      <c r="F29" s="84"/>
      <c r="G29" s="84"/>
      <c r="H29" s="84"/>
      <c r="I29" s="84"/>
      <c r="J29" s="84"/>
      <c r="K29" s="84"/>
      <c r="L29" s="84"/>
      <c r="M29" s="84"/>
      <c r="N29" s="73"/>
      <c r="O29" s="49" t="s">
        <v>92</v>
      </c>
      <c r="P29" s="49"/>
      <c r="Q29" s="49"/>
      <c r="R29" s="49"/>
      <c r="S29" s="49"/>
      <c r="T29" s="49"/>
      <c r="U29" s="49">
        <v>1</v>
      </c>
      <c r="V29" s="49">
        <v>1</v>
      </c>
      <c r="W29" s="49"/>
      <c r="X29" s="49"/>
      <c r="Y29" s="49"/>
      <c r="Z29" s="49"/>
      <c r="AA29" s="49"/>
      <c r="AB29" s="49"/>
      <c r="AC29" s="49"/>
      <c r="AD29" s="49"/>
      <c r="AE29" s="49"/>
      <c r="AF29" s="27"/>
      <c r="AG29" s="27"/>
      <c r="AH29" s="27"/>
      <c r="AI29" s="27"/>
      <c r="AJ29" s="27"/>
      <c r="AK29" s="27"/>
      <c r="AL29" s="27"/>
      <c r="AM29" s="27"/>
      <c r="AN29" s="27"/>
      <c r="AO29" s="27"/>
      <c r="AP29" s="27"/>
    </row>
    <row r="30" spans="1:42" ht="22.5" customHeight="1" x14ac:dyDescent="0.2">
      <c r="A30" s="73"/>
      <c r="B30" s="86"/>
      <c r="C30" s="84"/>
      <c r="D30" s="84"/>
      <c r="E30" s="99"/>
      <c r="F30" s="84"/>
      <c r="G30" s="84"/>
      <c r="H30" s="84"/>
      <c r="I30" s="84"/>
      <c r="J30" s="84"/>
      <c r="K30" s="84"/>
      <c r="L30" s="84"/>
      <c r="M30" s="84"/>
      <c r="N30" s="73"/>
      <c r="O30" s="49" t="s">
        <v>93</v>
      </c>
      <c r="P30" s="49"/>
      <c r="Q30" s="49"/>
      <c r="R30" s="49"/>
      <c r="S30" s="49"/>
      <c r="T30" s="49"/>
      <c r="U30" s="49"/>
      <c r="V30" s="49"/>
      <c r="W30" s="49"/>
      <c r="X30" s="49">
        <v>1</v>
      </c>
      <c r="Y30" s="49"/>
      <c r="Z30" s="49"/>
      <c r="AA30" s="49"/>
      <c r="AB30" s="49"/>
      <c r="AC30" s="49"/>
      <c r="AD30" s="49"/>
      <c r="AE30" s="49"/>
      <c r="AF30" s="27"/>
      <c r="AG30" s="27"/>
      <c r="AH30" s="27"/>
      <c r="AI30" s="27"/>
      <c r="AJ30" s="27"/>
      <c r="AK30" s="27"/>
      <c r="AL30" s="27"/>
      <c r="AM30" s="27"/>
      <c r="AN30" s="27"/>
      <c r="AO30" s="27"/>
      <c r="AP30" s="27"/>
    </row>
    <row r="31" spans="1:42" ht="12.75" customHeight="1" x14ac:dyDescent="0.2">
      <c r="A31" s="73" t="s">
        <v>26</v>
      </c>
      <c r="B31" s="85" t="s">
        <v>94</v>
      </c>
      <c r="C31" s="84" t="s">
        <v>95</v>
      </c>
      <c r="D31" s="84" t="s">
        <v>96</v>
      </c>
      <c r="E31" s="99">
        <f>0.0338352917100124/3</f>
        <v>1.1278430570004133E-2</v>
      </c>
      <c r="F31" s="84"/>
      <c r="G31" s="90">
        <f>50%*$E$31</f>
        <v>5.6392152850020666E-3</v>
      </c>
      <c r="H31" s="84"/>
      <c r="I31" s="84"/>
      <c r="J31" s="90">
        <f>50%*$E$31</f>
        <v>5.6392152850020666E-3</v>
      </c>
      <c r="K31" s="84"/>
      <c r="L31" s="84"/>
      <c r="M31" s="84" t="s">
        <v>97</v>
      </c>
      <c r="N31" s="73" t="s">
        <v>98</v>
      </c>
      <c r="O31" s="49" t="s">
        <v>99</v>
      </c>
      <c r="P31" s="49"/>
      <c r="Q31" s="49"/>
      <c r="R31" s="49"/>
      <c r="S31" s="49"/>
      <c r="T31" s="49"/>
      <c r="U31" s="49"/>
      <c r="V31" s="49"/>
      <c r="W31" s="49"/>
      <c r="X31" s="49"/>
      <c r="Y31" s="49"/>
      <c r="Z31" s="49">
        <v>1</v>
      </c>
      <c r="AA31" s="49"/>
      <c r="AB31" s="49"/>
      <c r="AC31" s="49"/>
      <c r="AD31" s="49"/>
      <c r="AE31" s="49"/>
      <c r="AF31" s="27"/>
      <c r="AG31" s="27"/>
      <c r="AH31" s="27"/>
      <c r="AI31" s="27"/>
      <c r="AJ31" s="27"/>
      <c r="AK31" s="27"/>
      <c r="AL31" s="27"/>
      <c r="AM31" s="27"/>
      <c r="AN31" s="27"/>
      <c r="AO31" s="27"/>
      <c r="AP31" s="27"/>
    </row>
    <row r="32" spans="1:42" ht="25.5" x14ac:dyDescent="0.2">
      <c r="A32" s="73"/>
      <c r="B32" s="89"/>
      <c r="C32" s="84"/>
      <c r="D32" s="84"/>
      <c r="E32" s="99"/>
      <c r="F32" s="84"/>
      <c r="G32" s="84"/>
      <c r="H32" s="84"/>
      <c r="I32" s="84"/>
      <c r="J32" s="84"/>
      <c r="K32" s="84"/>
      <c r="L32" s="84"/>
      <c r="M32" s="84"/>
      <c r="N32" s="73"/>
      <c r="O32" s="49" t="s">
        <v>100</v>
      </c>
      <c r="P32" s="49"/>
      <c r="Q32" s="49"/>
      <c r="R32" s="49"/>
      <c r="S32" s="49"/>
      <c r="T32" s="49"/>
      <c r="U32" s="49"/>
      <c r="V32" s="49"/>
      <c r="W32" s="49"/>
      <c r="X32" s="49"/>
      <c r="Y32" s="49"/>
      <c r="Z32" s="49"/>
      <c r="AA32" s="49">
        <v>1</v>
      </c>
      <c r="AB32" s="49"/>
      <c r="AC32" s="49"/>
      <c r="AD32" s="49"/>
      <c r="AE32" s="49"/>
      <c r="AF32" s="27"/>
      <c r="AG32" s="27"/>
      <c r="AH32" s="27"/>
      <c r="AI32" s="27"/>
      <c r="AJ32" s="27"/>
      <c r="AK32" s="27"/>
      <c r="AL32" s="27"/>
      <c r="AM32" s="27"/>
      <c r="AN32" s="27"/>
      <c r="AO32" s="27"/>
      <c r="AP32" s="27"/>
    </row>
    <row r="33" spans="1:42" x14ac:dyDescent="0.2">
      <c r="A33" s="73" t="s">
        <v>26</v>
      </c>
      <c r="B33" s="89"/>
      <c r="C33" s="84" t="s">
        <v>95</v>
      </c>
      <c r="D33" s="84" t="s">
        <v>101</v>
      </c>
      <c r="E33" s="99">
        <f>0.0338352917100124/3</f>
        <v>1.1278430570004133E-2</v>
      </c>
      <c r="F33" s="84"/>
      <c r="G33" s="90">
        <f>100%*$E$33</f>
        <v>1.1278430570004133E-2</v>
      </c>
      <c r="H33" s="84"/>
      <c r="I33" s="84"/>
      <c r="J33" s="84"/>
      <c r="K33" s="84"/>
      <c r="L33" s="84"/>
      <c r="M33" s="84" t="s">
        <v>102</v>
      </c>
      <c r="N33" s="73" t="s">
        <v>103</v>
      </c>
      <c r="O33" s="49" t="s">
        <v>104</v>
      </c>
      <c r="P33" s="49"/>
      <c r="Q33" s="49"/>
      <c r="R33" s="49"/>
      <c r="S33" s="49"/>
      <c r="T33" s="49"/>
      <c r="U33" s="49"/>
      <c r="V33" s="49">
        <v>1</v>
      </c>
      <c r="W33" s="49"/>
      <c r="X33" s="49"/>
      <c r="Y33" s="49"/>
      <c r="Z33" s="49"/>
      <c r="AA33" s="49"/>
      <c r="AB33" s="49"/>
      <c r="AC33" s="49"/>
      <c r="AD33" s="49"/>
      <c r="AE33" s="49"/>
      <c r="AF33" s="27"/>
      <c r="AG33" s="27"/>
      <c r="AH33" s="27"/>
      <c r="AI33" s="27"/>
      <c r="AJ33" s="27"/>
      <c r="AK33" s="27"/>
      <c r="AL33" s="27"/>
      <c r="AM33" s="27"/>
      <c r="AN33" s="27"/>
      <c r="AO33" s="27"/>
      <c r="AP33" s="27"/>
    </row>
    <row r="34" spans="1:42" ht="14.25" customHeight="1" x14ac:dyDescent="0.2">
      <c r="A34" s="73"/>
      <c r="B34" s="89"/>
      <c r="C34" s="84"/>
      <c r="D34" s="84"/>
      <c r="E34" s="99"/>
      <c r="F34" s="84"/>
      <c r="G34" s="84"/>
      <c r="H34" s="84"/>
      <c r="I34" s="84"/>
      <c r="J34" s="84"/>
      <c r="K34" s="84"/>
      <c r="L34" s="84"/>
      <c r="M34" s="84"/>
      <c r="N34" s="73"/>
      <c r="O34" s="49" t="s">
        <v>105</v>
      </c>
      <c r="P34" s="49"/>
      <c r="Q34" s="49"/>
      <c r="R34" s="49"/>
      <c r="S34" s="49"/>
      <c r="T34" s="49"/>
      <c r="U34" s="49"/>
      <c r="V34" s="49"/>
      <c r="W34" s="49"/>
      <c r="X34" s="49"/>
      <c r="Y34" s="49">
        <v>1</v>
      </c>
      <c r="Z34" s="49"/>
      <c r="AA34" s="49"/>
      <c r="AB34" s="49"/>
      <c r="AC34" s="49"/>
      <c r="AD34" s="49"/>
      <c r="AE34" s="49"/>
      <c r="AF34" s="27"/>
      <c r="AG34" s="27"/>
      <c r="AH34" s="27"/>
      <c r="AI34" s="27"/>
      <c r="AJ34" s="27"/>
      <c r="AK34" s="27"/>
      <c r="AL34" s="27"/>
      <c r="AM34" s="27"/>
      <c r="AN34" s="27"/>
      <c r="AO34" s="27"/>
      <c r="AP34" s="27"/>
    </row>
    <row r="35" spans="1:42" ht="84.75" customHeight="1" x14ac:dyDescent="0.2">
      <c r="A35" s="49" t="s">
        <v>26</v>
      </c>
      <c r="B35" s="86"/>
      <c r="C35" s="30" t="s">
        <v>34</v>
      </c>
      <c r="D35" s="55" t="s">
        <v>106</v>
      </c>
      <c r="E35" s="58">
        <f>0.0338352917100124/3</f>
        <v>1.1278430570004133E-2</v>
      </c>
      <c r="F35" s="55"/>
      <c r="G35" s="55"/>
      <c r="H35" s="55"/>
      <c r="I35" s="56">
        <f>100%*$E$35</f>
        <v>1.1278430570004133E-2</v>
      </c>
      <c r="J35" s="55"/>
      <c r="K35" s="55"/>
      <c r="L35" s="55"/>
      <c r="M35" s="55" t="s">
        <v>107</v>
      </c>
      <c r="N35" s="49" t="s">
        <v>108</v>
      </c>
      <c r="O35" s="49" t="s">
        <v>109</v>
      </c>
      <c r="P35" s="49"/>
      <c r="Q35" s="49"/>
      <c r="R35" s="49"/>
      <c r="S35" s="49"/>
      <c r="T35" s="49"/>
      <c r="U35" s="49"/>
      <c r="V35" s="49"/>
      <c r="W35" s="49"/>
      <c r="X35" s="49"/>
      <c r="Y35" s="49"/>
      <c r="Z35" s="49"/>
      <c r="AA35" s="49"/>
      <c r="AB35" s="49"/>
      <c r="AC35" s="49"/>
      <c r="AD35" s="49"/>
      <c r="AE35" s="49"/>
      <c r="AF35" s="27"/>
      <c r="AG35" s="27"/>
      <c r="AH35" s="27"/>
      <c r="AI35" s="27"/>
      <c r="AJ35" s="27"/>
      <c r="AK35" s="27"/>
      <c r="AL35" s="27"/>
      <c r="AM35" s="27"/>
      <c r="AN35" s="27"/>
      <c r="AO35" s="27"/>
      <c r="AP35" s="27"/>
    </row>
    <row r="36" spans="1:42" ht="12.75" customHeight="1" x14ac:dyDescent="0.2">
      <c r="A36" s="84" t="s">
        <v>26</v>
      </c>
      <c r="B36" s="85" t="s">
        <v>110</v>
      </c>
      <c r="C36" s="84" t="s">
        <v>95</v>
      </c>
      <c r="D36" s="84" t="s">
        <v>111</v>
      </c>
      <c r="E36" s="99">
        <f>0.0338352917100124</f>
        <v>3.38352917100124E-2</v>
      </c>
      <c r="F36" s="84"/>
      <c r="G36" s="90">
        <f>100%*$E$36</f>
        <v>3.38352917100124E-2</v>
      </c>
      <c r="H36" s="84"/>
      <c r="I36" s="84"/>
      <c r="J36" s="84"/>
      <c r="K36" s="84"/>
      <c r="L36" s="84"/>
      <c r="M36" s="84" t="s">
        <v>112</v>
      </c>
      <c r="N36" s="73" t="s">
        <v>98</v>
      </c>
      <c r="O36" s="49" t="s">
        <v>113</v>
      </c>
      <c r="P36" s="49"/>
      <c r="Q36" s="49"/>
      <c r="R36" s="49"/>
      <c r="S36" s="49"/>
      <c r="T36" s="49">
        <v>1</v>
      </c>
      <c r="U36" s="49">
        <v>1</v>
      </c>
      <c r="V36" s="49"/>
      <c r="W36" s="49"/>
      <c r="X36" s="49"/>
      <c r="Y36" s="49"/>
      <c r="Z36" s="49"/>
      <c r="AA36" s="49"/>
      <c r="AB36" s="49"/>
      <c r="AC36" s="49"/>
      <c r="AD36" s="49"/>
      <c r="AE36" s="49"/>
      <c r="AF36" s="27"/>
      <c r="AG36" s="27"/>
      <c r="AH36" s="27"/>
      <c r="AI36" s="27"/>
      <c r="AJ36" s="27"/>
      <c r="AK36" s="27"/>
      <c r="AL36" s="27"/>
      <c r="AM36" s="27"/>
      <c r="AN36" s="27"/>
      <c r="AO36" s="27"/>
      <c r="AP36" s="27"/>
    </row>
    <row r="37" spans="1:42" ht="25.5" x14ac:dyDescent="0.2">
      <c r="A37" s="84"/>
      <c r="B37" s="89"/>
      <c r="C37" s="84"/>
      <c r="D37" s="84"/>
      <c r="E37" s="99"/>
      <c r="F37" s="84"/>
      <c r="G37" s="84"/>
      <c r="H37" s="84"/>
      <c r="I37" s="84"/>
      <c r="J37" s="84"/>
      <c r="K37" s="84"/>
      <c r="L37" s="84"/>
      <c r="M37" s="84"/>
      <c r="N37" s="73"/>
      <c r="O37" s="49" t="s">
        <v>114</v>
      </c>
      <c r="P37" s="49"/>
      <c r="Q37" s="49"/>
      <c r="R37" s="49"/>
      <c r="S37" s="49"/>
      <c r="T37" s="49"/>
      <c r="U37" s="49">
        <v>1</v>
      </c>
      <c r="V37" s="49"/>
      <c r="W37" s="49"/>
      <c r="X37" s="49"/>
      <c r="Y37" s="49"/>
      <c r="Z37" s="49"/>
      <c r="AA37" s="49"/>
      <c r="AB37" s="49"/>
      <c r="AC37" s="49"/>
      <c r="AD37" s="49"/>
      <c r="AE37" s="49"/>
      <c r="AF37" s="27"/>
      <c r="AG37" s="27"/>
      <c r="AH37" s="27"/>
      <c r="AI37" s="27"/>
      <c r="AJ37" s="27"/>
      <c r="AK37" s="27"/>
      <c r="AL37" s="27"/>
      <c r="AM37" s="27"/>
      <c r="AN37" s="27"/>
      <c r="AO37" s="27"/>
      <c r="AP37" s="27"/>
    </row>
    <row r="38" spans="1:42" ht="25.5" x14ac:dyDescent="0.2">
      <c r="A38" s="84"/>
      <c r="B38" s="89"/>
      <c r="C38" s="84"/>
      <c r="D38" s="84"/>
      <c r="E38" s="99"/>
      <c r="F38" s="84"/>
      <c r="G38" s="84"/>
      <c r="H38" s="84"/>
      <c r="I38" s="84"/>
      <c r="J38" s="84"/>
      <c r="K38" s="84"/>
      <c r="L38" s="84"/>
      <c r="M38" s="84"/>
      <c r="N38" s="73"/>
      <c r="O38" s="49" t="s">
        <v>115</v>
      </c>
      <c r="P38" s="49"/>
      <c r="Q38" s="49"/>
      <c r="R38" s="49"/>
      <c r="S38" s="49"/>
      <c r="T38" s="49"/>
      <c r="U38" s="49">
        <v>1</v>
      </c>
      <c r="V38" s="49">
        <v>1</v>
      </c>
      <c r="W38" s="49"/>
      <c r="X38" s="49"/>
      <c r="Y38" s="49"/>
      <c r="Z38" s="49"/>
      <c r="AA38" s="49"/>
      <c r="AB38" s="49"/>
      <c r="AC38" s="49"/>
      <c r="AD38" s="49"/>
      <c r="AE38" s="49"/>
      <c r="AF38" s="27"/>
      <c r="AG38" s="27"/>
      <c r="AH38" s="27"/>
      <c r="AI38" s="27"/>
      <c r="AJ38" s="27"/>
      <c r="AK38" s="27"/>
      <c r="AL38" s="27"/>
      <c r="AM38" s="27"/>
      <c r="AN38" s="27"/>
      <c r="AO38" s="27"/>
      <c r="AP38" s="27"/>
    </row>
    <row r="39" spans="1:42" ht="50.25" customHeight="1" x14ac:dyDescent="0.2">
      <c r="A39" s="84"/>
      <c r="B39" s="89"/>
      <c r="C39" s="84"/>
      <c r="D39" s="84"/>
      <c r="E39" s="99"/>
      <c r="F39" s="84"/>
      <c r="G39" s="84"/>
      <c r="H39" s="84"/>
      <c r="I39" s="84"/>
      <c r="J39" s="84"/>
      <c r="K39" s="84"/>
      <c r="L39" s="84"/>
      <c r="M39" s="84"/>
      <c r="N39" s="73"/>
      <c r="O39" s="49" t="s">
        <v>116</v>
      </c>
      <c r="P39" s="49"/>
      <c r="Q39" s="49"/>
      <c r="R39" s="49"/>
      <c r="S39" s="49"/>
      <c r="T39" s="49"/>
      <c r="U39" s="49"/>
      <c r="V39" s="49"/>
      <c r="W39" s="49"/>
      <c r="X39" s="49"/>
      <c r="Y39" s="49">
        <v>1</v>
      </c>
      <c r="Z39" s="49">
        <v>1</v>
      </c>
      <c r="AA39" s="49"/>
      <c r="AB39" s="49"/>
      <c r="AC39" s="49"/>
      <c r="AD39" s="49"/>
      <c r="AE39" s="49"/>
      <c r="AF39" s="27"/>
      <c r="AG39" s="27"/>
      <c r="AH39" s="27"/>
      <c r="AI39" s="27"/>
      <c r="AJ39" s="27"/>
      <c r="AK39" s="27"/>
      <c r="AL39" s="27"/>
      <c r="AM39" s="27"/>
      <c r="AN39" s="27"/>
      <c r="AO39" s="27"/>
      <c r="AP39" s="27"/>
    </row>
    <row r="40" spans="1:42" ht="50.25" customHeight="1" x14ac:dyDescent="0.2">
      <c r="A40" s="84" t="s">
        <v>26</v>
      </c>
      <c r="B40" s="85" t="s">
        <v>117</v>
      </c>
      <c r="C40" s="97" t="s">
        <v>95</v>
      </c>
      <c r="D40" s="85" t="s">
        <v>118</v>
      </c>
      <c r="E40" s="94">
        <f>0.0338352917100124/2</f>
        <v>1.69176458550062E-2</v>
      </c>
      <c r="F40" s="85"/>
      <c r="G40" s="87">
        <f>100%*$E$40</f>
        <v>1.69176458550062E-2</v>
      </c>
      <c r="H40" s="87"/>
      <c r="I40" s="87"/>
      <c r="J40" s="87"/>
      <c r="K40" s="87"/>
      <c r="L40" s="87"/>
      <c r="M40" s="85" t="s">
        <v>119</v>
      </c>
      <c r="N40" s="75" t="s">
        <v>120</v>
      </c>
      <c r="O40" s="49" t="s">
        <v>121</v>
      </c>
      <c r="P40" s="49"/>
      <c r="Q40" s="49"/>
      <c r="R40" s="49"/>
      <c r="S40" s="49"/>
      <c r="T40" s="49"/>
      <c r="U40" s="49"/>
      <c r="V40" s="49">
        <v>1</v>
      </c>
      <c r="W40" s="49">
        <v>1</v>
      </c>
      <c r="X40" s="49"/>
      <c r="Y40" s="49"/>
      <c r="Z40" s="49"/>
      <c r="AA40" s="49"/>
      <c r="AB40" s="49"/>
      <c r="AC40" s="49"/>
      <c r="AD40" s="49"/>
      <c r="AE40" s="49"/>
      <c r="AF40" s="27"/>
      <c r="AG40" s="27"/>
      <c r="AH40" s="27"/>
      <c r="AI40" s="27"/>
      <c r="AJ40" s="27"/>
      <c r="AK40" s="27"/>
      <c r="AL40" s="27"/>
      <c r="AM40" s="27"/>
      <c r="AN40" s="27"/>
      <c r="AO40" s="27"/>
      <c r="AP40" s="27"/>
    </row>
    <row r="41" spans="1:42" ht="25.5" customHeight="1" x14ac:dyDescent="0.2">
      <c r="A41" s="84"/>
      <c r="B41" s="89"/>
      <c r="C41" s="98"/>
      <c r="D41" s="86"/>
      <c r="E41" s="96"/>
      <c r="F41" s="86"/>
      <c r="G41" s="88"/>
      <c r="H41" s="88"/>
      <c r="I41" s="88"/>
      <c r="J41" s="88"/>
      <c r="K41" s="88"/>
      <c r="L41" s="88"/>
      <c r="M41" s="86"/>
      <c r="N41" s="77"/>
      <c r="O41" s="44" t="s">
        <v>122</v>
      </c>
      <c r="P41" s="49"/>
      <c r="Q41" s="49"/>
      <c r="R41" s="49"/>
      <c r="S41" s="49"/>
      <c r="T41" s="49"/>
      <c r="U41" s="49"/>
      <c r="V41" s="45"/>
      <c r="W41" s="45"/>
      <c r="X41" s="49"/>
      <c r="Y41" s="49">
        <v>1</v>
      </c>
      <c r="Z41" s="49">
        <v>1</v>
      </c>
      <c r="AA41" s="49">
        <v>1</v>
      </c>
      <c r="AB41" s="49"/>
      <c r="AC41" s="49"/>
      <c r="AD41" s="49"/>
      <c r="AE41" s="49"/>
      <c r="AF41" s="27"/>
      <c r="AG41" s="27"/>
      <c r="AH41" s="27"/>
      <c r="AI41" s="27"/>
      <c r="AJ41" s="27"/>
      <c r="AK41" s="27"/>
      <c r="AL41" s="27"/>
      <c r="AM41" s="27"/>
      <c r="AN41" s="27"/>
      <c r="AO41" s="27"/>
      <c r="AP41" s="27"/>
    </row>
    <row r="42" spans="1:42" ht="102" x14ac:dyDescent="0.2">
      <c r="A42" s="49" t="s">
        <v>26</v>
      </c>
      <c r="B42" s="86"/>
      <c r="C42" s="30" t="s">
        <v>34</v>
      </c>
      <c r="D42" s="55" t="s">
        <v>123</v>
      </c>
      <c r="E42" s="58">
        <f>0.0338352917100124/2</f>
        <v>1.69176458550062E-2</v>
      </c>
      <c r="F42" s="55"/>
      <c r="G42" s="55"/>
      <c r="H42" s="56">
        <f>50%*$E$42</f>
        <v>8.4588229275030999E-3</v>
      </c>
      <c r="I42" s="55"/>
      <c r="J42" s="55"/>
      <c r="K42" s="56">
        <f>50%*$E$42</f>
        <v>8.4588229275030999E-3</v>
      </c>
      <c r="L42" s="55"/>
      <c r="M42" s="55" t="s">
        <v>124</v>
      </c>
      <c r="N42" s="49"/>
      <c r="O42" s="49"/>
      <c r="P42" s="49"/>
      <c r="Q42" s="49"/>
      <c r="R42" s="49"/>
      <c r="S42" s="49"/>
      <c r="T42" s="49"/>
      <c r="U42" s="49"/>
      <c r="V42" s="49"/>
      <c r="W42" s="49"/>
      <c r="X42" s="49"/>
      <c r="Y42" s="49"/>
      <c r="Z42" s="49"/>
      <c r="AA42" s="49"/>
      <c r="AB42" s="49"/>
      <c r="AC42" s="49"/>
      <c r="AD42" s="49"/>
      <c r="AE42" s="49"/>
      <c r="AF42" s="27"/>
      <c r="AG42" s="27"/>
      <c r="AH42" s="27"/>
      <c r="AI42" s="27"/>
      <c r="AJ42" s="27"/>
      <c r="AK42" s="27"/>
      <c r="AL42" s="27"/>
      <c r="AM42" s="27"/>
      <c r="AN42" s="27"/>
      <c r="AO42" s="27"/>
      <c r="AP42" s="27"/>
    </row>
    <row r="43" spans="1:42" ht="140.25" x14ac:dyDescent="0.2">
      <c r="A43" s="49" t="s">
        <v>125</v>
      </c>
      <c r="B43" s="75" t="s">
        <v>126</v>
      </c>
      <c r="C43" s="30" t="s">
        <v>127</v>
      </c>
      <c r="D43" s="49" t="s">
        <v>128</v>
      </c>
      <c r="E43" s="50">
        <f>0.0338352917100124/2</f>
        <v>1.69176458550062E-2</v>
      </c>
      <c r="F43" s="49"/>
      <c r="G43" s="49"/>
      <c r="H43" s="54">
        <f>100%*$E$43</f>
        <v>1.69176458550062E-2</v>
      </c>
      <c r="I43" s="49"/>
      <c r="J43" s="49"/>
      <c r="K43" s="49"/>
      <c r="L43" s="49"/>
      <c r="M43" s="49" t="s">
        <v>129</v>
      </c>
      <c r="N43" s="49"/>
      <c r="O43" s="49"/>
      <c r="P43" s="49"/>
      <c r="Q43" s="49"/>
      <c r="R43" s="49"/>
      <c r="S43" s="49"/>
      <c r="T43" s="49"/>
      <c r="U43" s="49"/>
      <c r="V43" s="49"/>
      <c r="W43" s="49"/>
      <c r="X43" s="49"/>
      <c r="Y43" s="49"/>
      <c r="Z43" s="49"/>
      <c r="AA43" s="49"/>
      <c r="AB43" s="49"/>
      <c r="AC43" s="49"/>
      <c r="AD43" s="49"/>
      <c r="AE43" s="49"/>
      <c r="AF43" s="27"/>
      <c r="AG43" s="27"/>
      <c r="AH43" s="27"/>
      <c r="AI43" s="27"/>
      <c r="AJ43" s="27"/>
      <c r="AK43" s="27"/>
      <c r="AL43" s="27"/>
      <c r="AM43" s="27"/>
      <c r="AN43" s="27"/>
      <c r="AO43" s="27"/>
      <c r="AP43" s="27"/>
    </row>
    <row r="44" spans="1:42" ht="51" x14ac:dyDescent="0.2">
      <c r="A44" s="49" t="s">
        <v>125</v>
      </c>
      <c r="B44" s="77"/>
      <c r="C44" s="30" t="s">
        <v>127</v>
      </c>
      <c r="D44" s="49" t="s">
        <v>130</v>
      </c>
      <c r="E44" s="50">
        <f>0.0338352917100124/2</f>
        <v>1.69176458550062E-2</v>
      </c>
      <c r="F44" s="49"/>
      <c r="G44" s="49"/>
      <c r="H44" s="54">
        <f>100%*$E$44</f>
        <v>1.69176458550062E-2</v>
      </c>
      <c r="I44" s="49"/>
      <c r="J44" s="49"/>
      <c r="K44" s="49"/>
      <c r="L44" s="49"/>
      <c r="M44" s="49" t="s">
        <v>131</v>
      </c>
      <c r="N44" s="49"/>
      <c r="O44" s="49"/>
      <c r="P44" s="49"/>
      <c r="Q44" s="49"/>
      <c r="R44" s="49"/>
      <c r="S44" s="49"/>
      <c r="T44" s="49"/>
      <c r="U44" s="49"/>
      <c r="V44" s="49"/>
      <c r="W44" s="49"/>
      <c r="X44" s="49"/>
      <c r="Y44" s="49"/>
      <c r="Z44" s="49"/>
      <c r="AA44" s="49"/>
      <c r="AB44" s="49"/>
      <c r="AC44" s="49"/>
      <c r="AD44" s="49"/>
      <c r="AE44" s="49"/>
      <c r="AF44" s="27"/>
      <c r="AG44" s="27"/>
      <c r="AH44" s="27"/>
      <c r="AI44" s="27"/>
      <c r="AJ44" s="27"/>
      <c r="AK44" s="27"/>
      <c r="AL44" s="27"/>
      <c r="AM44" s="27"/>
      <c r="AN44" s="27"/>
      <c r="AO44" s="27"/>
      <c r="AP44" s="27"/>
    </row>
    <row r="45" spans="1:42" ht="34.5" customHeight="1" x14ac:dyDescent="0.2">
      <c r="A45" s="73" t="s">
        <v>125</v>
      </c>
      <c r="B45" s="75" t="s">
        <v>132</v>
      </c>
      <c r="C45" s="97" t="s">
        <v>127</v>
      </c>
      <c r="D45" s="75" t="s">
        <v>133</v>
      </c>
      <c r="E45" s="103">
        <f>0.0132169108242236/3</f>
        <v>4.4056369414078667E-3</v>
      </c>
      <c r="F45" s="75"/>
      <c r="G45" s="70">
        <f>50%*$E$45</f>
        <v>2.2028184707039333E-3</v>
      </c>
      <c r="H45" s="70">
        <f>50%*$E$45</f>
        <v>2.2028184707039333E-3</v>
      </c>
      <c r="I45" s="70"/>
      <c r="J45" s="70"/>
      <c r="K45" s="70"/>
      <c r="L45" s="70"/>
      <c r="M45" s="75" t="s">
        <v>134</v>
      </c>
      <c r="N45" s="75" t="s">
        <v>135</v>
      </c>
      <c r="O45" s="49" t="s">
        <v>136</v>
      </c>
      <c r="P45" s="49"/>
      <c r="Q45" s="49"/>
      <c r="R45" s="49"/>
      <c r="S45" s="49">
        <v>1</v>
      </c>
      <c r="T45" s="49"/>
      <c r="U45" s="49"/>
      <c r="V45" s="49"/>
      <c r="W45" s="49"/>
      <c r="X45" s="49"/>
      <c r="Y45" s="49"/>
      <c r="Z45" s="49"/>
      <c r="AA45" s="49"/>
      <c r="AB45" s="49"/>
      <c r="AC45" s="49"/>
      <c r="AD45" s="49"/>
      <c r="AE45" s="49"/>
      <c r="AF45" s="27"/>
      <c r="AG45" s="27"/>
      <c r="AH45" s="27"/>
      <c r="AI45" s="27"/>
      <c r="AJ45" s="27"/>
      <c r="AK45" s="27"/>
      <c r="AL45" s="27"/>
      <c r="AM45" s="27"/>
      <c r="AN45" s="27"/>
      <c r="AO45" s="27"/>
      <c r="AP45" s="27"/>
    </row>
    <row r="46" spans="1:42" ht="50.25" customHeight="1" x14ac:dyDescent="0.2">
      <c r="A46" s="73"/>
      <c r="B46" s="76"/>
      <c r="C46" s="105"/>
      <c r="D46" s="76"/>
      <c r="E46" s="106"/>
      <c r="F46" s="76"/>
      <c r="G46" s="71"/>
      <c r="H46" s="71"/>
      <c r="I46" s="71"/>
      <c r="J46" s="71"/>
      <c r="K46" s="71"/>
      <c r="L46" s="71"/>
      <c r="M46" s="76"/>
      <c r="N46" s="76"/>
      <c r="O46" s="49" t="s">
        <v>137</v>
      </c>
      <c r="P46" s="49"/>
      <c r="Q46" s="49"/>
      <c r="R46" s="49"/>
      <c r="S46" s="49"/>
      <c r="T46" s="49">
        <v>1</v>
      </c>
      <c r="U46" s="49"/>
      <c r="V46" s="49"/>
      <c r="W46" s="49"/>
      <c r="X46" s="49"/>
      <c r="Y46" s="49"/>
      <c r="Z46" s="49"/>
      <c r="AA46" s="49"/>
      <c r="AB46" s="49"/>
      <c r="AC46" s="49"/>
      <c r="AD46" s="49"/>
      <c r="AE46" s="49"/>
      <c r="AF46" s="27"/>
      <c r="AG46" s="27"/>
      <c r="AH46" s="27"/>
      <c r="AI46" s="27"/>
      <c r="AJ46" s="27"/>
      <c r="AK46" s="27"/>
      <c r="AL46" s="27"/>
      <c r="AM46" s="27"/>
      <c r="AN46" s="27"/>
      <c r="AO46" s="27"/>
      <c r="AP46" s="27"/>
    </row>
    <row r="47" spans="1:42" ht="42" customHeight="1" x14ac:dyDescent="0.2">
      <c r="A47" s="73"/>
      <c r="B47" s="76"/>
      <c r="C47" s="98"/>
      <c r="D47" s="77"/>
      <c r="E47" s="104"/>
      <c r="F47" s="77"/>
      <c r="G47" s="72"/>
      <c r="H47" s="72"/>
      <c r="I47" s="72"/>
      <c r="J47" s="72"/>
      <c r="K47" s="72"/>
      <c r="L47" s="72"/>
      <c r="M47" s="77"/>
      <c r="N47" s="77"/>
      <c r="O47" s="49" t="s">
        <v>138</v>
      </c>
      <c r="P47" s="49"/>
      <c r="Q47" s="49"/>
      <c r="R47" s="49"/>
      <c r="S47" s="49"/>
      <c r="T47" s="49">
        <v>1</v>
      </c>
      <c r="U47" s="49">
        <v>1</v>
      </c>
      <c r="V47" s="49">
        <v>1</v>
      </c>
      <c r="W47" s="49"/>
      <c r="X47" s="49"/>
      <c r="Y47" s="49"/>
      <c r="Z47" s="49"/>
      <c r="AA47" s="49"/>
      <c r="AB47" s="49"/>
      <c r="AC47" s="49"/>
      <c r="AD47" s="49"/>
      <c r="AE47" s="49"/>
      <c r="AF47" s="27"/>
      <c r="AG47" s="27"/>
      <c r="AH47" s="27"/>
      <c r="AI47" s="27"/>
      <c r="AJ47" s="27"/>
      <c r="AK47" s="27"/>
      <c r="AL47" s="27"/>
      <c r="AM47" s="27"/>
      <c r="AN47" s="27"/>
      <c r="AO47" s="27"/>
      <c r="AP47" s="27"/>
    </row>
    <row r="48" spans="1:42" ht="21.75" customHeight="1" x14ac:dyDescent="0.2">
      <c r="A48" s="49" t="s">
        <v>139</v>
      </c>
      <c r="B48" s="76"/>
      <c r="C48" s="30" t="s">
        <v>127</v>
      </c>
      <c r="D48" s="49" t="s">
        <v>140</v>
      </c>
      <c r="E48" s="50">
        <f>0.0132169108242236/3</f>
        <v>4.4056369414078667E-3</v>
      </c>
      <c r="F48" s="54">
        <f>100%*$E$48</f>
        <v>4.4056369414078667E-3</v>
      </c>
      <c r="G48" s="49"/>
      <c r="H48" s="49"/>
      <c r="I48" s="49"/>
      <c r="J48" s="49"/>
      <c r="K48" s="49"/>
      <c r="L48" s="49"/>
      <c r="M48" s="49" t="s">
        <v>141</v>
      </c>
      <c r="N48" s="49"/>
      <c r="O48" s="49"/>
      <c r="P48" s="49"/>
      <c r="Q48" s="49"/>
      <c r="R48" s="49"/>
      <c r="S48" s="49"/>
      <c r="T48" s="49"/>
      <c r="U48" s="49"/>
      <c r="V48" s="49"/>
      <c r="W48" s="49"/>
      <c r="X48" s="49"/>
      <c r="Y48" s="49"/>
      <c r="Z48" s="49"/>
      <c r="AA48" s="49"/>
      <c r="AB48" s="49"/>
      <c r="AC48" s="49"/>
      <c r="AD48" s="49"/>
      <c r="AE48" s="49"/>
      <c r="AF48" s="27"/>
      <c r="AG48" s="27"/>
      <c r="AH48" s="27"/>
      <c r="AI48" s="27"/>
      <c r="AJ48" s="27"/>
      <c r="AK48" s="27"/>
      <c r="AL48" s="27"/>
      <c r="AM48" s="27"/>
      <c r="AN48" s="27"/>
      <c r="AO48" s="27"/>
      <c r="AP48" s="27"/>
    </row>
    <row r="49" spans="1:42" ht="26.25" customHeight="1" x14ac:dyDescent="0.2">
      <c r="A49" s="49" t="s">
        <v>125</v>
      </c>
      <c r="B49" s="76"/>
      <c r="C49" s="30" t="s">
        <v>34</v>
      </c>
      <c r="D49" s="49" t="s">
        <v>142</v>
      </c>
      <c r="E49" s="50">
        <f>0.0132169108242236/3</f>
        <v>4.4056369414078667E-3</v>
      </c>
      <c r="F49" s="49"/>
      <c r="G49" s="49"/>
      <c r="H49" s="54">
        <f>100%*$E$49</f>
        <v>4.4056369414078667E-3</v>
      </c>
      <c r="I49" s="49"/>
      <c r="J49" s="49"/>
      <c r="K49" s="49"/>
      <c r="L49" s="49"/>
      <c r="M49" s="49" t="s">
        <v>143</v>
      </c>
      <c r="N49" s="49"/>
      <c r="O49" s="49"/>
      <c r="P49" s="49"/>
      <c r="Q49" s="49"/>
      <c r="R49" s="49"/>
      <c r="S49" s="49"/>
      <c r="T49" s="49"/>
      <c r="U49" s="49"/>
      <c r="V49" s="49"/>
      <c r="W49" s="49"/>
      <c r="X49" s="49"/>
      <c r="Y49" s="49"/>
      <c r="Z49" s="49"/>
      <c r="AA49" s="49"/>
      <c r="AB49" s="49"/>
      <c r="AC49" s="49"/>
      <c r="AD49" s="49"/>
      <c r="AE49" s="49"/>
      <c r="AF49" s="27"/>
      <c r="AG49" s="27"/>
      <c r="AH49" s="27"/>
      <c r="AI49" s="27"/>
      <c r="AJ49" s="27"/>
      <c r="AK49" s="27"/>
      <c r="AL49" s="27"/>
      <c r="AM49" s="27"/>
      <c r="AN49" s="27"/>
      <c r="AO49" s="27"/>
      <c r="AP49" s="27"/>
    </row>
    <row r="50" spans="1:42" ht="114.75" customHeight="1" x14ac:dyDescent="0.2">
      <c r="A50" s="49" t="s">
        <v>125</v>
      </c>
      <c r="B50" s="75" t="s">
        <v>144</v>
      </c>
      <c r="C50" s="46" t="s">
        <v>127</v>
      </c>
      <c r="D50" s="49" t="s">
        <v>145</v>
      </c>
      <c r="E50" s="50">
        <f>0.0338352917100124/3</f>
        <v>1.1278430570004133E-2</v>
      </c>
      <c r="F50" s="49"/>
      <c r="G50" s="54">
        <f>50%*$E$50</f>
        <v>5.6392152850020666E-3</v>
      </c>
      <c r="H50" s="54">
        <f>50%*$E$50</f>
        <v>5.6392152850020666E-3</v>
      </c>
      <c r="I50" s="49"/>
      <c r="J50" s="49"/>
      <c r="K50" s="49"/>
      <c r="L50" s="49"/>
      <c r="M50" s="49" t="s">
        <v>146</v>
      </c>
      <c r="N50" s="49" t="s">
        <v>147</v>
      </c>
      <c r="O50" s="49" t="s">
        <v>148</v>
      </c>
      <c r="P50" s="49"/>
      <c r="Q50" s="49"/>
      <c r="R50" s="49">
        <v>1</v>
      </c>
      <c r="S50" s="49"/>
      <c r="T50" s="49"/>
      <c r="U50" s="49"/>
      <c r="V50" s="49"/>
      <c r="W50" s="49"/>
      <c r="X50" s="49"/>
      <c r="Y50" s="49"/>
      <c r="Z50" s="49"/>
      <c r="AA50" s="49"/>
      <c r="AB50" s="49"/>
      <c r="AC50" s="49"/>
      <c r="AD50" s="49"/>
      <c r="AE50" s="49"/>
      <c r="AF50" s="27"/>
      <c r="AG50" s="27"/>
      <c r="AH50" s="27"/>
      <c r="AI50" s="27"/>
      <c r="AJ50" s="27"/>
      <c r="AK50" s="27"/>
      <c r="AL50" s="27"/>
      <c r="AM50" s="27"/>
      <c r="AN50" s="27"/>
      <c r="AO50" s="27"/>
      <c r="AP50" s="27"/>
    </row>
    <row r="51" spans="1:42" ht="63.75" customHeight="1" x14ac:dyDescent="0.2">
      <c r="A51" s="49" t="s">
        <v>125</v>
      </c>
      <c r="B51" s="76"/>
      <c r="C51" s="30" t="s">
        <v>127</v>
      </c>
      <c r="D51" s="40" t="s">
        <v>149</v>
      </c>
      <c r="E51" s="41">
        <f>0.0338352917100124/3</f>
        <v>1.1278430570004133E-2</v>
      </c>
      <c r="F51" s="40"/>
      <c r="G51" s="40"/>
      <c r="H51" s="47">
        <f>100%*$E$51</f>
        <v>1.1278430570004133E-2</v>
      </c>
      <c r="I51" s="40"/>
      <c r="J51" s="40"/>
      <c r="K51" s="40"/>
      <c r="L51" s="40"/>
      <c r="M51" s="40" t="s">
        <v>150</v>
      </c>
      <c r="N51" s="49" t="s">
        <v>151</v>
      </c>
      <c r="O51" s="49"/>
      <c r="P51" s="49"/>
      <c r="Q51" s="49"/>
      <c r="R51" s="49"/>
      <c r="S51" s="49"/>
      <c r="T51" s="49"/>
      <c r="U51" s="49"/>
      <c r="V51" s="49"/>
      <c r="W51" s="49"/>
      <c r="X51" s="49"/>
      <c r="Y51" s="49"/>
      <c r="Z51" s="49"/>
      <c r="AA51" s="49"/>
      <c r="AB51" s="49"/>
      <c r="AC51" s="49"/>
      <c r="AD51" s="49"/>
      <c r="AE51" s="49"/>
      <c r="AF51" s="27"/>
      <c r="AG51" s="27"/>
      <c r="AH51" s="27"/>
      <c r="AI51" s="27"/>
      <c r="AJ51" s="27"/>
      <c r="AK51" s="27"/>
      <c r="AL51" s="27"/>
      <c r="AM51" s="27"/>
      <c r="AN51" s="27"/>
      <c r="AO51" s="27"/>
      <c r="AP51" s="27"/>
    </row>
    <row r="52" spans="1:42" ht="38.25" customHeight="1" x14ac:dyDescent="0.2">
      <c r="A52" s="49" t="s">
        <v>125</v>
      </c>
      <c r="B52" s="76"/>
      <c r="C52" s="30" t="s">
        <v>127</v>
      </c>
      <c r="D52" s="49" t="s">
        <v>152</v>
      </c>
      <c r="E52" s="50">
        <f>0.0338352917100124/3</f>
        <v>1.1278430570004133E-2</v>
      </c>
      <c r="F52" s="54">
        <f>100%*$E$52</f>
        <v>1.1278430570004133E-2</v>
      </c>
      <c r="G52" s="49"/>
      <c r="H52" s="49"/>
      <c r="I52" s="49"/>
      <c r="J52" s="49"/>
      <c r="K52" s="49"/>
      <c r="L52" s="49"/>
      <c r="M52" s="49"/>
      <c r="N52" s="49" t="s">
        <v>153</v>
      </c>
      <c r="O52" s="49"/>
      <c r="P52" s="49"/>
      <c r="Q52" s="49"/>
      <c r="R52" s="49"/>
      <c r="S52" s="49"/>
      <c r="T52" s="49"/>
      <c r="U52" s="49"/>
      <c r="V52" s="49"/>
      <c r="W52" s="49"/>
      <c r="X52" s="49"/>
      <c r="Y52" s="49"/>
      <c r="Z52" s="49"/>
      <c r="AA52" s="49"/>
      <c r="AB52" s="49"/>
      <c r="AC52" s="49"/>
      <c r="AD52" s="49"/>
      <c r="AE52" s="49"/>
      <c r="AF52" s="27"/>
      <c r="AG52" s="27"/>
      <c r="AH52" s="27"/>
      <c r="AI52" s="27"/>
      <c r="AJ52" s="27"/>
      <c r="AK52" s="27"/>
      <c r="AL52" s="27"/>
      <c r="AM52" s="27"/>
      <c r="AN52" s="27"/>
      <c r="AO52" s="27"/>
      <c r="AP52" s="27"/>
    </row>
    <row r="53" spans="1:42" ht="114.75" customHeight="1" x14ac:dyDescent="0.2">
      <c r="A53" s="49" t="s">
        <v>125</v>
      </c>
      <c r="B53" s="76"/>
      <c r="C53" s="30" t="s">
        <v>34</v>
      </c>
      <c r="D53" s="49" t="s">
        <v>154</v>
      </c>
      <c r="E53" s="50">
        <f>0.0422941146375155/4</f>
        <v>1.0573528659378875E-2</v>
      </c>
      <c r="F53" s="54">
        <f>100%*$E$53</f>
        <v>1.0573528659378875E-2</v>
      </c>
      <c r="G53" s="49"/>
      <c r="H53" s="49"/>
      <c r="I53" s="49"/>
      <c r="J53" s="49"/>
      <c r="K53" s="49"/>
      <c r="L53" s="49"/>
      <c r="M53" s="49" t="s">
        <v>155</v>
      </c>
      <c r="N53" s="49" t="s">
        <v>156</v>
      </c>
      <c r="O53" s="49"/>
      <c r="P53" s="49"/>
      <c r="Q53" s="49"/>
      <c r="R53" s="49"/>
      <c r="S53" s="49"/>
      <c r="T53" s="49"/>
      <c r="U53" s="49"/>
      <c r="V53" s="49"/>
      <c r="W53" s="49"/>
      <c r="X53" s="49"/>
      <c r="Y53" s="49"/>
      <c r="Z53" s="49"/>
      <c r="AA53" s="49"/>
      <c r="AB53" s="49"/>
      <c r="AC53" s="49"/>
      <c r="AD53" s="49"/>
      <c r="AE53" s="49"/>
      <c r="AF53" s="27"/>
      <c r="AG53" s="27"/>
      <c r="AH53" s="27"/>
      <c r="AI53" s="27"/>
      <c r="AJ53" s="27"/>
      <c r="AK53" s="27"/>
      <c r="AL53" s="27"/>
      <c r="AM53" s="27"/>
      <c r="AN53" s="27"/>
      <c r="AO53" s="27"/>
      <c r="AP53" s="27"/>
    </row>
    <row r="54" spans="1:42" ht="47.25" customHeight="1" x14ac:dyDescent="0.2">
      <c r="A54" s="73" t="s">
        <v>125</v>
      </c>
      <c r="B54" s="76"/>
      <c r="C54" s="100" t="s">
        <v>28</v>
      </c>
      <c r="D54" s="73" t="s">
        <v>157</v>
      </c>
      <c r="E54" s="74">
        <f>0.0422941146375155/4</f>
        <v>1.0573528659378875E-2</v>
      </c>
      <c r="F54" s="73"/>
      <c r="G54" s="83">
        <f>50%*$E$54</f>
        <v>5.2867643296894374E-3</v>
      </c>
      <c r="H54" s="83">
        <f>50%*$E$54</f>
        <v>5.2867643296894374E-3</v>
      </c>
      <c r="I54" s="73"/>
      <c r="J54" s="73"/>
      <c r="K54" s="73"/>
      <c r="L54" s="73"/>
      <c r="M54" s="73" t="s">
        <v>158</v>
      </c>
      <c r="N54" s="73"/>
      <c r="O54" s="49" t="s">
        <v>159</v>
      </c>
      <c r="P54" s="49"/>
      <c r="Q54" s="49"/>
      <c r="R54" s="49"/>
      <c r="S54" s="49">
        <v>1</v>
      </c>
      <c r="T54" s="49">
        <v>1</v>
      </c>
      <c r="U54" s="49"/>
      <c r="V54" s="49"/>
      <c r="W54" s="49"/>
      <c r="X54" s="49"/>
      <c r="Y54" s="49"/>
      <c r="Z54" s="49"/>
      <c r="AA54" s="49"/>
      <c r="AB54" s="49"/>
      <c r="AC54" s="49"/>
      <c r="AD54" s="49"/>
      <c r="AE54" s="49"/>
      <c r="AF54" s="27"/>
      <c r="AG54" s="27"/>
      <c r="AH54" s="27"/>
      <c r="AI54" s="27"/>
      <c r="AJ54" s="27"/>
      <c r="AK54" s="27"/>
      <c r="AL54" s="27"/>
      <c r="AM54" s="27"/>
      <c r="AN54" s="27"/>
      <c r="AO54" s="27"/>
      <c r="AP54" s="27"/>
    </row>
    <row r="55" spans="1:42" ht="38.25" customHeight="1" x14ac:dyDescent="0.2">
      <c r="A55" s="73"/>
      <c r="B55" s="76"/>
      <c r="C55" s="73"/>
      <c r="D55" s="73"/>
      <c r="E55" s="74"/>
      <c r="F55" s="73"/>
      <c r="G55" s="73"/>
      <c r="H55" s="73"/>
      <c r="I55" s="73"/>
      <c r="J55" s="73"/>
      <c r="K55" s="73"/>
      <c r="L55" s="73"/>
      <c r="M55" s="73"/>
      <c r="N55" s="73"/>
      <c r="O55" s="49" t="s">
        <v>160</v>
      </c>
      <c r="P55" s="49"/>
      <c r="Q55" s="49"/>
      <c r="R55" s="49"/>
      <c r="S55" s="49">
        <v>1</v>
      </c>
      <c r="T55" s="49">
        <v>1</v>
      </c>
      <c r="U55" s="49"/>
      <c r="V55" s="49"/>
      <c r="W55" s="49"/>
      <c r="X55" s="49"/>
      <c r="Y55" s="49"/>
      <c r="Z55" s="49"/>
      <c r="AA55" s="49"/>
      <c r="AB55" s="49"/>
      <c r="AC55" s="49"/>
      <c r="AD55" s="49"/>
      <c r="AE55" s="49"/>
      <c r="AF55" s="27"/>
      <c r="AG55" s="27"/>
      <c r="AH55" s="27"/>
      <c r="AI55" s="27"/>
      <c r="AJ55" s="27"/>
      <c r="AK55" s="27"/>
      <c r="AL55" s="27"/>
      <c r="AM55" s="27"/>
      <c r="AN55" s="27"/>
      <c r="AO55" s="27"/>
      <c r="AP55" s="27"/>
    </row>
    <row r="56" spans="1:42" ht="25.5" customHeight="1" x14ac:dyDescent="0.2">
      <c r="A56" s="73"/>
      <c r="B56" s="76"/>
      <c r="C56" s="73"/>
      <c r="D56" s="73"/>
      <c r="E56" s="74"/>
      <c r="F56" s="73"/>
      <c r="G56" s="73"/>
      <c r="H56" s="73"/>
      <c r="I56" s="73"/>
      <c r="J56" s="73"/>
      <c r="K56" s="73"/>
      <c r="L56" s="73"/>
      <c r="M56" s="73"/>
      <c r="N56" s="73"/>
      <c r="O56" s="49" t="s">
        <v>161</v>
      </c>
      <c r="P56" s="49"/>
      <c r="Q56" s="49"/>
      <c r="R56" s="49"/>
      <c r="S56" s="49">
        <v>1</v>
      </c>
      <c r="T56" s="49">
        <v>1</v>
      </c>
      <c r="U56" s="49"/>
      <c r="V56" s="49"/>
      <c r="W56" s="49"/>
      <c r="X56" s="49"/>
      <c r="Y56" s="49"/>
      <c r="Z56" s="49"/>
      <c r="AA56" s="49"/>
      <c r="AB56" s="49"/>
      <c r="AC56" s="49"/>
      <c r="AD56" s="49"/>
      <c r="AE56" s="49"/>
      <c r="AF56" s="27"/>
      <c r="AG56" s="27"/>
      <c r="AH56" s="27"/>
      <c r="AI56" s="27"/>
      <c r="AJ56" s="27"/>
      <c r="AK56" s="27"/>
      <c r="AL56" s="27"/>
      <c r="AM56" s="27"/>
      <c r="AN56" s="27"/>
      <c r="AO56" s="27"/>
      <c r="AP56" s="27"/>
    </row>
    <row r="57" spans="1:42" ht="38.25" customHeight="1" x14ac:dyDescent="0.2">
      <c r="A57" s="73"/>
      <c r="B57" s="76"/>
      <c r="C57" s="73"/>
      <c r="D57" s="73"/>
      <c r="E57" s="74"/>
      <c r="F57" s="73"/>
      <c r="G57" s="73"/>
      <c r="H57" s="73"/>
      <c r="I57" s="73"/>
      <c r="J57" s="73"/>
      <c r="K57" s="73"/>
      <c r="L57" s="73"/>
      <c r="M57" s="73"/>
      <c r="N57" s="73"/>
      <c r="O57" s="49" t="s">
        <v>162</v>
      </c>
      <c r="P57" s="49"/>
      <c r="Q57" s="49"/>
      <c r="R57" s="49">
        <v>1</v>
      </c>
      <c r="S57" s="49">
        <v>1</v>
      </c>
      <c r="T57" s="49"/>
      <c r="U57" s="49"/>
      <c r="V57" s="49"/>
      <c r="W57" s="49"/>
      <c r="X57" s="49"/>
      <c r="Y57" s="49"/>
      <c r="Z57" s="49"/>
      <c r="AA57" s="49"/>
      <c r="AB57" s="49"/>
      <c r="AC57" s="49"/>
      <c r="AD57" s="49"/>
      <c r="AE57" s="49"/>
      <c r="AF57" s="27"/>
      <c r="AG57" s="27"/>
      <c r="AH57" s="27"/>
      <c r="AI57" s="27"/>
      <c r="AJ57" s="27"/>
      <c r="AK57" s="27"/>
      <c r="AL57" s="27"/>
      <c r="AM57" s="27"/>
      <c r="AN57" s="27"/>
      <c r="AO57" s="27"/>
      <c r="AP57" s="27"/>
    </row>
    <row r="58" spans="1:42" ht="25.5" customHeight="1" x14ac:dyDescent="0.2">
      <c r="A58" s="73"/>
      <c r="B58" s="76"/>
      <c r="C58" s="73"/>
      <c r="D58" s="73"/>
      <c r="E58" s="74"/>
      <c r="F58" s="73"/>
      <c r="G58" s="73"/>
      <c r="H58" s="73"/>
      <c r="I58" s="73"/>
      <c r="J58" s="73"/>
      <c r="K58" s="73"/>
      <c r="L58" s="73"/>
      <c r="M58" s="73"/>
      <c r="N58" s="73"/>
      <c r="O58" s="49" t="s">
        <v>163</v>
      </c>
      <c r="P58" s="49"/>
      <c r="Q58" s="49"/>
      <c r="R58" s="49"/>
      <c r="S58" s="49"/>
      <c r="T58" s="49"/>
      <c r="U58" s="49"/>
      <c r="V58" s="49">
        <v>1</v>
      </c>
      <c r="W58" s="49">
        <v>1</v>
      </c>
      <c r="X58" s="49"/>
      <c r="Y58" s="49"/>
      <c r="Z58" s="49"/>
      <c r="AA58" s="49"/>
      <c r="AB58" s="49"/>
      <c r="AC58" s="49"/>
      <c r="AD58" s="49"/>
      <c r="AE58" s="49"/>
      <c r="AF58" s="27"/>
      <c r="AG58" s="27"/>
      <c r="AH58" s="27"/>
      <c r="AI58" s="27"/>
      <c r="AJ58" s="27"/>
      <c r="AK58" s="27"/>
      <c r="AL58" s="27"/>
      <c r="AM58" s="27"/>
      <c r="AN58" s="27"/>
      <c r="AO58" s="27"/>
      <c r="AP58" s="27"/>
    </row>
    <row r="59" spans="1:42" ht="51" x14ac:dyDescent="0.2">
      <c r="A59" s="49" t="s">
        <v>125</v>
      </c>
      <c r="B59" s="76"/>
      <c r="C59" s="46" t="s">
        <v>28</v>
      </c>
      <c r="D59" s="49" t="s">
        <v>164</v>
      </c>
      <c r="E59" s="50">
        <f>0.0422941146375155/4</f>
        <v>1.0573528659378875E-2</v>
      </c>
      <c r="F59" s="49"/>
      <c r="G59" s="54">
        <f>30%*$E$59</f>
        <v>3.1720585978136625E-3</v>
      </c>
      <c r="H59" s="54">
        <f>70%*$E$59</f>
        <v>7.4014700615652115E-3</v>
      </c>
      <c r="I59" s="49"/>
      <c r="J59" s="49"/>
      <c r="K59" s="49"/>
      <c r="L59" s="49"/>
      <c r="M59" s="49" t="s">
        <v>165</v>
      </c>
      <c r="N59" s="49" t="s">
        <v>166</v>
      </c>
      <c r="O59" s="49" t="s">
        <v>167</v>
      </c>
      <c r="P59" s="49"/>
      <c r="Q59" s="49"/>
      <c r="R59" s="49">
        <v>1</v>
      </c>
      <c r="S59" s="49">
        <v>1</v>
      </c>
      <c r="T59" s="49"/>
      <c r="U59" s="49"/>
      <c r="V59" s="49"/>
      <c r="W59" s="49"/>
      <c r="X59" s="49"/>
      <c r="Y59" s="49"/>
      <c r="Z59" s="49"/>
      <c r="AA59" s="49"/>
      <c r="AB59" s="49"/>
      <c r="AC59" s="49"/>
      <c r="AD59" s="49"/>
      <c r="AE59" s="49"/>
      <c r="AF59" s="27"/>
      <c r="AG59" s="27"/>
      <c r="AH59" s="27"/>
      <c r="AI59" s="27"/>
      <c r="AJ59" s="27"/>
      <c r="AK59" s="27"/>
      <c r="AL59" s="27"/>
      <c r="AM59" s="27"/>
      <c r="AN59" s="27"/>
      <c r="AO59" s="27"/>
      <c r="AP59" s="27"/>
    </row>
    <row r="60" spans="1:42" ht="51" customHeight="1" x14ac:dyDescent="0.2">
      <c r="A60" s="73" t="s">
        <v>125</v>
      </c>
      <c r="B60" s="76"/>
      <c r="C60" s="101" t="s">
        <v>34</v>
      </c>
      <c r="D60" s="75" t="s">
        <v>168</v>
      </c>
      <c r="E60" s="103">
        <f>0.0422941146375155/4</f>
        <v>1.0573528659378875E-2</v>
      </c>
      <c r="F60" s="75"/>
      <c r="G60" s="70">
        <f>30%*$E$60</f>
        <v>3.1720585978136625E-3</v>
      </c>
      <c r="H60" s="70">
        <f>70%*$E$60</f>
        <v>7.4014700615652115E-3</v>
      </c>
      <c r="I60" s="70"/>
      <c r="J60" s="70"/>
      <c r="K60" s="70"/>
      <c r="L60" s="70"/>
      <c r="M60" s="75" t="s">
        <v>169</v>
      </c>
      <c r="N60" s="49" t="s">
        <v>170</v>
      </c>
      <c r="O60" s="49" t="s">
        <v>171</v>
      </c>
      <c r="P60" s="49"/>
      <c r="Q60" s="49"/>
      <c r="R60" s="49"/>
      <c r="S60" s="49">
        <v>1</v>
      </c>
      <c r="T60" s="49">
        <v>1</v>
      </c>
      <c r="U60" s="49"/>
      <c r="V60" s="49"/>
      <c r="W60" s="49"/>
      <c r="X60" s="49"/>
      <c r="Y60" s="49"/>
      <c r="Z60" s="49"/>
      <c r="AA60" s="49"/>
      <c r="AB60" s="49"/>
      <c r="AC60" s="49"/>
      <c r="AD60" s="49"/>
      <c r="AE60" s="49"/>
      <c r="AF60" s="27"/>
      <c r="AG60" s="27"/>
      <c r="AH60" s="27"/>
      <c r="AI60" s="27"/>
      <c r="AJ60" s="27"/>
      <c r="AK60" s="27"/>
      <c r="AL60" s="27"/>
      <c r="AM60" s="27"/>
      <c r="AN60" s="27"/>
      <c r="AO60" s="27"/>
      <c r="AP60" s="27"/>
    </row>
    <row r="61" spans="1:42" ht="102" x14ac:dyDescent="0.2">
      <c r="A61" s="73"/>
      <c r="B61" s="51"/>
      <c r="C61" s="102"/>
      <c r="D61" s="77"/>
      <c r="E61" s="104"/>
      <c r="F61" s="77"/>
      <c r="G61" s="72"/>
      <c r="H61" s="72"/>
      <c r="I61" s="72"/>
      <c r="J61" s="72"/>
      <c r="K61" s="72"/>
      <c r="L61" s="72"/>
      <c r="M61" s="77"/>
      <c r="N61" s="49" t="s">
        <v>172</v>
      </c>
      <c r="O61" s="49" t="s">
        <v>173</v>
      </c>
      <c r="P61" s="49"/>
      <c r="Q61" s="49"/>
      <c r="R61" s="49"/>
      <c r="S61" s="49"/>
      <c r="T61" s="49"/>
      <c r="U61" s="49"/>
      <c r="V61" s="49"/>
      <c r="W61" s="49"/>
      <c r="X61" s="49">
        <v>1</v>
      </c>
      <c r="Y61" s="49">
        <v>1</v>
      </c>
      <c r="Z61" s="49"/>
      <c r="AA61" s="49"/>
      <c r="AB61" s="49"/>
      <c r="AC61" s="49"/>
      <c r="AD61" s="49"/>
      <c r="AE61" s="49"/>
      <c r="AF61" s="27"/>
      <c r="AG61" s="27"/>
      <c r="AH61" s="27"/>
      <c r="AI61" s="27"/>
      <c r="AJ61" s="27"/>
      <c r="AK61" s="27"/>
      <c r="AL61" s="27"/>
      <c r="AM61" s="27"/>
      <c r="AN61" s="27"/>
      <c r="AO61" s="27"/>
      <c r="AP61" s="27"/>
    </row>
    <row r="62" spans="1:42" ht="25.5" customHeight="1" x14ac:dyDescent="0.2">
      <c r="A62" s="73" t="s">
        <v>139</v>
      </c>
      <c r="B62" s="76" t="s">
        <v>174</v>
      </c>
      <c r="C62" s="75" t="s">
        <v>28</v>
      </c>
      <c r="D62" s="73" t="s">
        <v>175</v>
      </c>
      <c r="E62" s="74">
        <f>0.0211470573187578/5</f>
        <v>4.2294114637515595E-3</v>
      </c>
      <c r="F62" s="73"/>
      <c r="G62" s="83">
        <f>100%*$E$62</f>
        <v>4.2294114637515595E-3</v>
      </c>
      <c r="H62" s="73"/>
      <c r="I62" s="73"/>
      <c r="J62" s="73"/>
      <c r="K62" s="73"/>
      <c r="L62" s="73"/>
      <c r="M62" s="73" t="s">
        <v>176</v>
      </c>
      <c r="N62" s="73"/>
      <c r="O62" s="49" t="s">
        <v>177</v>
      </c>
      <c r="P62" s="49"/>
      <c r="Q62" s="49"/>
      <c r="R62" s="49"/>
      <c r="S62" s="49">
        <v>1</v>
      </c>
      <c r="T62" s="49">
        <v>1</v>
      </c>
      <c r="U62" s="49"/>
      <c r="V62" s="49"/>
      <c r="W62" s="49"/>
      <c r="X62" s="49"/>
      <c r="Y62" s="49"/>
      <c r="Z62" s="49"/>
      <c r="AA62" s="49"/>
      <c r="AB62" s="49"/>
      <c r="AC62" s="49"/>
      <c r="AD62" s="49"/>
      <c r="AE62" s="49"/>
      <c r="AF62" s="27"/>
      <c r="AG62" s="27"/>
      <c r="AH62" s="27"/>
      <c r="AI62" s="27"/>
      <c r="AJ62" s="27"/>
      <c r="AK62" s="27"/>
      <c r="AL62" s="27"/>
      <c r="AM62" s="27"/>
      <c r="AN62" s="27"/>
      <c r="AO62" s="27"/>
      <c r="AP62" s="27"/>
    </row>
    <row r="63" spans="1:42" x14ac:dyDescent="0.2">
      <c r="A63" s="73"/>
      <c r="B63" s="76"/>
      <c r="C63" s="77"/>
      <c r="D63" s="73"/>
      <c r="E63" s="74"/>
      <c r="F63" s="73"/>
      <c r="G63" s="73"/>
      <c r="H63" s="73"/>
      <c r="I63" s="73"/>
      <c r="J63" s="73"/>
      <c r="K63" s="73"/>
      <c r="L63" s="73"/>
      <c r="M63" s="73"/>
      <c r="N63" s="73"/>
      <c r="O63" s="49" t="s">
        <v>178</v>
      </c>
      <c r="P63" s="49"/>
      <c r="Q63" s="49"/>
      <c r="R63" s="49"/>
      <c r="S63" s="49">
        <v>1</v>
      </c>
      <c r="T63" s="49"/>
      <c r="U63" s="49"/>
      <c r="V63" s="49"/>
      <c r="W63" s="49"/>
      <c r="X63" s="49"/>
      <c r="Y63" s="49"/>
      <c r="Z63" s="49"/>
      <c r="AA63" s="49"/>
      <c r="AB63" s="49"/>
      <c r="AC63" s="49"/>
      <c r="AD63" s="49"/>
      <c r="AE63" s="49"/>
      <c r="AF63" s="27"/>
      <c r="AG63" s="27"/>
      <c r="AH63" s="27"/>
      <c r="AI63" s="27"/>
      <c r="AJ63" s="27"/>
      <c r="AK63" s="27"/>
      <c r="AL63" s="27"/>
      <c r="AM63" s="27"/>
      <c r="AN63" s="27"/>
      <c r="AO63" s="27"/>
      <c r="AP63" s="27"/>
    </row>
    <row r="64" spans="1:42" ht="76.5" x14ac:dyDescent="0.2">
      <c r="A64" s="73" t="s">
        <v>125</v>
      </c>
      <c r="B64" s="76"/>
      <c r="C64" s="97" t="s">
        <v>34</v>
      </c>
      <c r="D64" s="75" t="s">
        <v>179</v>
      </c>
      <c r="E64" s="103">
        <f>0.0211470573187578/5</f>
        <v>4.2294114637515595E-3</v>
      </c>
      <c r="F64" s="75"/>
      <c r="G64" s="70">
        <f>100%*$E$64</f>
        <v>4.2294114637515595E-3</v>
      </c>
      <c r="H64" s="70"/>
      <c r="I64" s="70"/>
      <c r="J64" s="70"/>
      <c r="K64" s="70"/>
      <c r="L64" s="70"/>
      <c r="M64" s="75"/>
      <c r="N64" s="49"/>
      <c r="O64" s="49" t="s">
        <v>180</v>
      </c>
      <c r="P64" s="49"/>
      <c r="Q64" s="49"/>
      <c r="R64" s="49">
        <v>1</v>
      </c>
      <c r="S64" s="49">
        <v>1</v>
      </c>
      <c r="T64" s="49"/>
      <c r="U64" s="49"/>
      <c r="V64" s="49"/>
      <c r="W64" s="49"/>
      <c r="X64" s="49"/>
      <c r="Y64" s="49"/>
      <c r="Z64" s="49"/>
      <c r="AA64" s="49"/>
      <c r="AB64" s="49"/>
      <c r="AC64" s="49"/>
      <c r="AD64" s="49"/>
      <c r="AE64" s="49"/>
      <c r="AF64" s="27"/>
      <c r="AG64" s="27"/>
      <c r="AH64" s="27"/>
      <c r="AI64" s="27"/>
      <c r="AJ64" s="27"/>
      <c r="AK64" s="27"/>
      <c r="AL64" s="27"/>
      <c r="AM64" s="27"/>
      <c r="AN64" s="27"/>
      <c r="AO64" s="27"/>
      <c r="AP64" s="27"/>
    </row>
    <row r="65" spans="1:42" ht="25.5" x14ac:dyDescent="0.2">
      <c r="A65" s="73"/>
      <c r="B65" s="76"/>
      <c r="C65" s="105"/>
      <c r="D65" s="76"/>
      <c r="E65" s="106"/>
      <c r="F65" s="76"/>
      <c r="G65" s="71"/>
      <c r="H65" s="71"/>
      <c r="I65" s="71"/>
      <c r="J65" s="71"/>
      <c r="K65" s="71"/>
      <c r="L65" s="71"/>
      <c r="M65" s="76"/>
      <c r="N65" s="49" t="s">
        <v>181</v>
      </c>
      <c r="O65" s="49" t="s">
        <v>182</v>
      </c>
      <c r="P65" s="49"/>
      <c r="Q65" s="49"/>
      <c r="R65" s="49"/>
      <c r="S65" s="49">
        <v>1</v>
      </c>
      <c r="T65" s="49"/>
      <c r="U65" s="49"/>
      <c r="V65" s="49"/>
      <c r="W65" s="49"/>
      <c r="X65" s="49"/>
      <c r="Y65" s="49"/>
      <c r="Z65" s="49"/>
      <c r="AA65" s="49"/>
      <c r="AB65" s="49"/>
      <c r="AC65" s="49"/>
      <c r="AD65" s="49"/>
      <c r="AE65" s="49"/>
      <c r="AF65" s="27"/>
      <c r="AG65" s="27"/>
      <c r="AH65" s="27"/>
      <c r="AI65" s="27"/>
      <c r="AJ65" s="27"/>
      <c r="AK65" s="27"/>
      <c r="AL65" s="27"/>
      <c r="AM65" s="27"/>
      <c r="AN65" s="27"/>
      <c r="AO65" s="27"/>
      <c r="AP65" s="27"/>
    </row>
    <row r="66" spans="1:42" ht="38.25" x14ac:dyDescent="0.2">
      <c r="A66" s="73"/>
      <c r="B66" s="76"/>
      <c r="C66" s="98"/>
      <c r="D66" s="77"/>
      <c r="E66" s="104"/>
      <c r="F66" s="77"/>
      <c r="G66" s="72"/>
      <c r="H66" s="72"/>
      <c r="I66" s="72"/>
      <c r="J66" s="72"/>
      <c r="K66" s="72"/>
      <c r="L66" s="72"/>
      <c r="M66" s="77"/>
      <c r="N66" s="49" t="s">
        <v>183</v>
      </c>
      <c r="O66" s="49" t="s">
        <v>184</v>
      </c>
      <c r="P66" s="49"/>
      <c r="Q66" s="49"/>
      <c r="R66" s="49"/>
      <c r="S66" s="49"/>
      <c r="T66" s="49">
        <v>1</v>
      </c>
      <c r="U66" s="49">
        <v>1</v>
      </c>
      <c r="V66" s="49">
        <v>1</v>
      </c>
      <c r="W66" s="49"/>
      <c r="X66" s="49"/>
      <c r="Y66" s="49"/>
      <c r="Z66" s="49"/>
      <c r="AA66" s="49"/>
      <c r="AB66" s="49"/>
      <c r="AC66" s="49"/>
      <c r="AD66" s="49"/>
      <c r="AE66" s="49"/>
      <c r="AF66" s="27"/>
      <c r="AG66" s="27"/>
      <c r="AH66" s="27"/>
      <c r="AI66" s="27"/>
      <c r="AJ66" s="27"/>
      <c r="AK66" s="27"/>
      <c r="AL66" s="27"/>
      <c r="AM66" s="27"/>
      <c r="AN66" s="27"/>
      <c r="AO66" s="27"/>
      <c r="AP66" s="27"/>
    </row>
    <row r="67" spans="1:42" ht="23.25" customHeight="1" x14ac:dyDescent="0.2">
      <c r="A67" s="49" t="s">
        <v>139</v>
      </c>
      <c r="B67" s="76"/>
      <c r="C67" s="30" t="s">
        <v>41</v>
      </c>
      <c r="D67" s="49" t="s">
        <v>185</v>
      </c>
      <c r="E67" s="50">
        <f>0.0211470573187578/5</f>
        <v>4.2294114637515595E-3</v>
      </c>
      <c r="F67" s="54">
        <f>100%*$E$67</f>
        <v>4.2294114637515595E-3</v>
      </c>
      <c r="G67" s="48"/>
      <c r="H67" s="49"/>
      <c r="I67" s="49"/>
      <c r="J67" s="49"/>
      <c r="K67" s="49"/>
      <c r="L67" s="49"/>
      <c r="M67" s="49"/>
      <c r="N67" s="49" t="s">
        <v>186</v>
      </c>
      <c r="O67" s="49"/>
      <c r="P67" s="49"/>
      <c r="Q67" s="49"/>
      <c r="R67" s="49"/>
      <c r="S67" s="49"/>
      <c r="T67" s="49"/>
      <c r="U67" s="49"/>
      <c r="V67" s="49"/>
      <c r="W67" s="49"/>
      <c r="X67" s="49"/>
      <c r="Y67" s="49"/>
      <c r="Z67" s="49"/>
      <c r="AA67" s="49"/>
      <c r="AB67" s="49"/>
      <c r="AC67" s="49"/>
      <c r="AD67" s="49"/>
      <c r="AE67" s="49"/>
      <c r="AF67" s="27"/>
      <c r="AG67" s="27"/>
      <c r="AH67" s="27"/>
      <c r="AI67" s="27"/>
      <c r="AJ67" s="27"/>
      <c r="AK67" s="27"/>
      <c r="AL67" s="27"/>
      <c r="AM67" s="27"/>
      <c r="AN67" s="27"/>
      <c r="AO67" s="27"/>
      <c r="AP67" s="27"/>
    </row>
    <row r="68" spans="1:42" ht="89.25" x14ac:dyDescent="0.2">
      <c r="A68" s="49" t="s">
        <v>139</v>
      </c>
      <c r="B68" s="76"/>
      <c r="C68" s="30" t="s">
        <v>28</v>
      </c>
      <c r="D68" s="49" t="s">
        <v>187</v>
      </c>
      <c r="E68" s="50">
        <f>0.0211470573187578/5</f>
        <v>4.2294114637515595E-3</v>
      </c>
      <c r="F68" s="49"/>
      <c r="G68" s="54">
        <f>100%*$E$68</f>
        <v>4.2294114637515595E-3</v>
      </c>
      <c r="H68" s="49"/>
      <c r="I68" s="49"/>
      <c r="J68" s="49"/>
      <c r="K68" s="49"/>
      <c r="L68" s="49"/>
      <c r="M68" s="49"/>
      <c r="N68" s="49" t="s">
        <v>188</v>
      </c>
      <c r="O68" s="49" t="s">
        <v>189</v>
      </c>
      <c r="P68" s="49"/>
      <c r="Q68" s="49"/>
      <c r="R68" s="49"/>
      <c r="S68" s="49">
        <v>1</v>
      </c>
      <c r="T68" s="49">
        <v>1</v>
      </c>
      <c r="U68" s="49"/>
      <c r="V68" s="49"/>
      <c r="W68" s="49"/>
      <c r="X68" s="49"/>
      <c r="Y68" s="49"/>
      <c r="Z68" s="49"/>
      <c r="AA68" s="49"/>
      <c r="AB68" s="49"/>
      <c r="AC68" s="49"/>
      <c r="AD68" s="49"/>
      <c r="AE68" s="49"/>
      <c r="AF68" s="27"/>
      <c r="AG68" s="27"/>
      <c r="AH68" s="27"/>
      <c r="AI68" s="27"/>
      <c r="AJ68" s="27"/>
      <c r="AK68" s="27"/>
      <c r="AL68" s="27"/>
      <c r="AM68" s="27"/>
      <c r="AN68" s="27"/>
      <c r="AO68" s="27"/>
      <c r="AP68" s="27"/>
    </row>
    <row r="69" spans="1:42" ht="76.5" x14ac:dyDescent="0.2">
      <c r="A69" s="49" t="s">
        <v>125</v>
      </c>
      <c r="B69" s="77"/>
      <c r="C69" s="30" t="s">
        <v>28</v>
      </c>
      <c r="D69" s="49" t="s">
        <v>190</v>
      </c>
      <c r="E69" s="50">
        <f>0.0211470573187578/5</f>
        <v>4.2294114637515595E-3</v>
      </c>
      <c r="F69" s="49"/>
      <c r="G69" s="54">
        <f>100%*$E$69</f>
        <v>4.2294114637515595E-3</v>
      </c>
      <c r="H69" s="49"/>
      <c r="I69" s="49"/>
      <c r="J69" s="49"/>
      <c r="K69" s="49"/>
      <c r="L69" s="49"/>
      <c r="M69" s="49" t="s">
        <v>191</v>
      </c>
      <c r="N69" s="49" t="s">
        <v>192</v>
      </c>
      <c r="O69" s="49" t="s">
        <v>193</v>
      </c>
      <c r="P69" s="49"/>
      <c r="Q69" s="49"/>
      <c r="R69" s="49"/>
      <c r="S69" s="49"/>
      <c r="T69" s="49"/>
      <c r="U69" s="49"/>
      <c r="V69" s="49">
        <v>1</v>
      </c>
      <c r="W69" s="49"/>
      <c r="X69" s="49"/>
      <c r="Y69" s="49"/>
      <c r="Z69" s="49"/>
      <c r="AA69" s="49"/>
      <c r="AB69" s="49"/>
      <c r="AC69" s="49"/>
      <c r="AD69" s="49"/>
      <c r="AE69" s="49"/>
      <c r="AF69" s="27"/>
      <c r="AG69" s="27"/>
      <c r="AH69" s="27"/>
      <c r="AI69" s="27"/>
      <c r="AJ69" s="27"/>
      <c r="AK69" s="27"/>
      <c r="AL69" s="27"/>
      <c r="AM69" s="27"/>
      <c r="AN69" s="27"/>
      <c r="AO69" s="27"/>
      <c r="AP69" s="27"/>
    </row>
    <row r="70" spans="1:42" ht="51" customHeight="1" x14ac:dyDescent="0.2">
      <c r="A70" s="73" t="s">
        <v>125</v>
      </c>
      <c r="B70" s="75" t="s">
        <v>194</v>
      </c>
      <c r="C70" s="73" t="s">
        <v>95</v>
      </c>
      <c r="D70" s="73" t="s">
        <v>195</v>
      </c>
      <c r="E70" s="74">
        <f>0.0338352917100124/5</f>
        <v>6.7670583420024796E-3</v>
      </c>
      <c r="F70" s="73"/>
      <c r="G70" s="83">
        <f>100%*$E$70</f>
        <v>6.7670583420024796E-3</v>
      </c>
      <c r="H70" s="73"/>
      <c r="I70" s="73"/>
      <c r="J70" s="73"/>
      <c r="K70" s="73"/>
      <c r="L70" s="73"/>
      <c r="M70" s="73" t="s">
        <v>196</v>
      </c>
      <c r="N70" s="73"/>
      <c r="O70" s="49" t="s">
        <v>197</v>
      </c>
      <c r="P70" s="49"/>
      <c r="Q70" s="49"/>
      <c r="R70" s="49"/>
      <c r="S70" s="49">
        <v>1</v>
      </c>
      <c r="T70" s="49"/>
      <c r="U70" s="49"/>
      <c r="V70" s="49"/>
      <c r="W70" s="49"/>
      <c r="X70" s="49"/>
      <c r="Y70" s="49"/>
      <c r="Z70" s="49"/>
      <c r="AA70" s="49"/>
      <c r="AB70" s="49"/>
      <c r="AC70" s="49"/>
      <c r="AD70" s="49"/>
      <c r="AE70" s="49"/>
      <c r="AF70" s="27"/>
      <c r="AG70" s="27"/>
      <c r="AH70" s="27"/>
      <c r="AI70" s="27"/>
      <c r="AJ70" s="27"/>
      <c r="AK70" s="27"/>
      <c r="AL70" s="27"/>
      <c r="AM70" s="27"/>
      <c r="AN70" s="27"/>
      <c r="AO70" s="27"/>
      <c r="AP70" s="27"/>
    </row>
    <row r="71" spans="1:42" ht="38.25" x14ac:dyDescent="0.2">
      <c r="A71" s="73"/>
      <c r="B71" s="76"/>
      <c r="C71" s="73"/>
      <c r="D71" s="73"/>
      <c r="E71" s="74"/>
      <c r="F71" s="73"/>
      <c r="G71" s="73"/>
      <c r="H71" s="73"/>
      <c r="I71" s="73"/>
      <c r="J71" s="73"/>
      <c r="K71" s="73"/>
      <c r="L71" s="73"/>
      <c r="M71" s="73"/>
      <c r="N71" s="73"/>
      <c r="O71" s="49" t="s">
        <v>198</v>
      </c>
      <c r="P71" s="49"/>
      <c r="Q71" s="49"/>
      <c r="R71" s="49"/>
      <c r="S71" s="49">
        <v>1</v>
      </c>
      <c r="T71" s="49">
        <v>1</v>
      </c>
      <c r="U71" s="49"/>
      <c r="V71" s="49"/>
      <c r="W71" s="49"/>
      <c r="X71" s="49"/>
      <c r="Y71" s="49"/>
      <c r="Z71" s="49"/>
      <c r="AA71" s="49"/>
      <c r="AB71" s="49"/>
      <c r="AC71" s="49"/>
      <c r="AD71" s="49"/>
      <c r="AE71" s="49"/>
      <c r="AF71" s="27"/>
      <c r="AG71" s="27"/>
      <c r="AH71" s="27"/>
      <c r="AI71" s="27"/>
      <c r="AJ71" s="27"/>
      <c r="AK71" s="27"/>
      <c r="AL71" s="27"/>
      <c r="AM71" s="27"/>
      <c r="AN71" s="27"/>
      <c r="AO71" s="27"/>
      <c r="AP71" s="27"/>
    </row>
    <row r="72" spans="1:42" x14ac:dyDescent="0.2">
      <c r="A72" s="73"/>
      <c r="B72" s="76"/>
      <c r="C72" s="73"/>
      <c r="D72" s="73"/>
      <c r="E72" s="74"/>
      <c r="F72" s="73"/>
      <c r="G72" s="73"/>
      <c r="H72" s="73"/>
      <c r="I72" s="73"/>
      <c r="J72" s="73"/>
      <c r="K72" s="73"/>
      <c r="L72" s="73"/>
      <c r="M72" s="73"/>
      <c r="N72" s="73"/>
      <c r="O72" s="49" t="s">
        <v>199</v>
      </c>
      <c r="P72" s="49"/>
      <c r="Q72" s="49"/>
      <c r="R72" s="49"/>
      <c r="S72" s="49">
        <v>1</v>
      </c>
      <c r="T72" s="49">
        <v>1</v>
      </c>
      <c r="U72" s="49"/>
      <c r="V72" s="49"/>
      <c r="W72" s="49"/>
      <c r="X72" s="49"/>
      <c r="Y72" s="49"/>
      <c r="Z72" s="49"/>
      <c r="AA72" s="49"/>
      <c r="AB72" s="49"/>
      <c r="AC72" s="49"/>
      <c r="AD72" s="49"/>
      <c r="AE72" s="49"/>
      <c r="AF72" s="27"/>
      <c r="AG72" s="27"/>
      <c r="AH72" s="27"/>
      <c r="AI72" s="27"/>
      <c r="AJ72" s="27"/>
      <c r="AK72" s="27"/>
      <c r="AL72" s="27"/>
      <c r="AM72" s="27"/>
      <c r="AN72" s="27"/>
      <c r="AO72" s="27"/>
      <c r="AP72" s="27"/>
    </row>
    <row r="73" spans="1:42" ht="25.5" x14ac:dyDescent="0.2">
      <c r="A73" s="73"/>
      <c r="B73" s="76"/>
      <c r="C73" s="73"/>
      <c r="D73" s="73"/>
      <c r="E73" s="74"/>
      <c r="F73" s="73"/>
      <c r="G73" s="73"/>
      <c r="H73" s="73"/>
      <c r="I73" s="73"/>
      <c r="J73" s="73"/>
      <c r="K73" s="73"/>
      <c r="L73" s="73"/>
      <c r="M73" s="73"/>
      <c r="N73" s="73"/>
      <c r="O73" s="49" t="s">
        <v>200</v>
      </c>
      <c r="P73" s="49"/>
      <c r="Q73" s="49"/>
      <c r="R73" s="49"/>
      <c r="S73" s="49">
        <v>1</v>
      </c>
      <c r="T73" s="49">
        <v>1</v>
      </c>
      <c r="U73" s="49"/>
      <c r="V73" s="49"/>
      <c r="W73" s="49"/>
      <c r="X73" s="49"/>
      <c r="Y73" s="49"/>
      <c r="Z73" s="49"/>
      <c r="AA73" s="49"/>
      <c r="AB73" s="49"/>
      <c r="AC73" s="49"/>
      <c r="AD73" s="49"/>
      <c r="AE73" s="49"/>
      <c r="AF73" s="27"/>
      <c r="AG73" s="27"/>
      <c r="AH73" s="27"/>
      <c r="AI73" s="27"/>
      <c r="AJ73" s="27"/>
      <c r="AK73" s="27"/>
      <c r="AL73" s="27"/>
      <c r="AM73" s="27"/>
      <c r="AN73" s="27"/>
      <c r="AO73" s="27"/>
      <c r="AP73" s="27"/>
    </row>
    <row r="74" spans="1:42" x14ac:dyDescent="0.2">
      <c r="A74" s="73"/>
      <c r="B74" s="76"/>
      <c r="C74" s="73"/>
      <c r="D74" s="73"/>
      <c r="E74" s="74"/>
      <c r="F74" s="73"/>
      <c r="G74" s="73"/>
      <c r="H74" s="73"/>
      <c r="I74" s="73"/>
      <c r="J74" s="73"/>
      <c r="K74" s="73"/>
      <c r="L74" s="73"/>
      <c r="M74" s="73"/>
      <c r="N74" s="73"/>
      <c r="O74" s="49" t="s">
        <v>201</v>
      </c>
      <c r="P74" s="49"/>
      <c r="Q74" s="49"/>
      <c r="R74" s="49"/>
      <c r="S74" s="49">
        <v>1</v>
      </c>
      <c r="T74" s="49"/>
      <c r="U74" s="49"/>
      <c r="V74" s="49"/>
      <c r="W74" s="49"/>
      <c r="X74" s="49"/>
      <c r="Y74" s="49"/>
      <c r="Z74" s="49"/>
      <c r="AA74" s="49"/>
      <c r="AB74" s="49"/>
      <c r="AC74" s="49"/>
      <c r="AD74" s="49"/>
      <c r="AE74" s="49"/>
      <c r="AF74" s="27"/>
      <c r="AG74" s="27"/>
      <c r="AH74" s="27"/>
      <c r="AI74" s="27"/>
      <c r="AJ74" s="27"/>
      <c r="AK74" s="27"/>
      <c r="AL74" s="27"/>
      <c r="AM74" s="27"/>
      <c r="AN74" s="27"/>
      <c r="AO74" s="27"/>
      <c r="AP74" s="27"/>
    </row>
    <row r="75" spans="1:42" ht="51" x14ac:dyDescent="0.2">
      <c r="A75" s="49" t="s">
        <v>125</v>
      </c>
      <c r="B75" s="76"/>
      <c r="C75" s="30" t="s">
        <v>95</v>
      </c>
      <c r="D75" s="49" t="s">
        <v>202</v>
      </c>
      <c r="E75" s="50">
        <f>0.0338352917100124/5</f>
        <v>6.7670583420024796E-3</v>
      </c>
      <c r="F75" s="49"/>
      <c r="G75" s="54">
        <f>100%*$E$75</f>
        <v>6.7670583420024796E-3</v>
      </c>
      <c r="H75" s="49"/>
      <c r="I75" s="49"/>
      <c r="J75" s="49"/>
      <c r="K75" s="49"/>
      <c r="L75" s="49"/>
      <c r="M75" s="49"/>
      <c r="N75" s="49"/>
      <c r="O75" s="49" t="s">
        <v>203</v>
      </c>
      <c r="P75" s="49"/>
      <c r="Q75" s="49"/>
      <c r="R75" s="49"/>
      <c r="S75" s="49">
        <v>1</v>
      </c>
      <c r="T75" s="49">
        <v>1</v>
      </c>
      <c r="U75" s="49"/>
      <c r="V75" s="49"/>
      <c r="W75" s="49"/>
      <c r="X75" s="49"/>
      <c r="Y75" s="49"/>
      <c r="Z75" s="49"/>
      <c r="AA75" s="49"/>
      <c r="AB75" s="49"/>
      <c r="AC75" s="49"/>
      <c r="AD75" s="49"/>
      <c r="AE75" s="49"/>
      <c r="AF75" s="27"/>
      <c r="AG75" s="27"/>
      <c r="AH75" s="27"/>
      <c r="AI75" s="27"/>
      <c r="AJ75" s="27"/>
      <c r="AK75" s="27"/>
      <c r="AL75" s="27"/>
      <c r="AM75" s="27"/>
      <c r="AN75" s="27"/>
      <c r="AO75" s="27"/>
      <c r="AP75" s="27"/>
    </row>
    <row r="76" spans="1:42" ht="25.5" x14ac:dyDescent="0.2">
      <c r="A76" s="73" t="s">
        <v>125</v>
      </c>
      <c r="B76" s="76"/>
      <c r="C76" s="75" t="s">
        <v>95</v>
      </c>
      <c r="D76" s="73" t="s">
        <v>204</v>
      </c>
      <c r="E76" s="74">
        <f>0.0338352917100124/5</f>
        <v>6.7670583420024796E-3</v>
      </c>
      <c r="F76" s="73"/>
      <c r="G76" s="83">
        <f>100%*$E$76</f>
        <v>6.7670583420024796E-3</v>
      </c>
      <c r="H76" s="73"/>
      <c r="I76" s="73"/>
      <c r="J76" s="73"/>
      <c r="K76" s="73"/>
      <c r="L76" s="73"/>
      <c r="M76" s="73"/>
      <c r="N76" s="73"/>
      <c r="O76" s="49" t="s">
        <v>205</v>
      </c>
      <c r="P76" s="49"/>
      <c r="Q76" s="49"/>
      <c r="R76" s="49"/>
      <c r="S76" s="49"/>
      <c r="T76" s="49"/>
      <c r="U76" s="49">
        <v>1</v>
      </c>
      <c r="V76" s="49"/>
      <c r="W76" s="49"/>
      <c r="X76" s="49"/>
      <c r="Y76" s="49"/>
      <c r="Z76" s="49"/>
      <c r="AA76" s="49"/>
      <c r="AB76" s="49"/>
      <c r="AC76" s="49"/>
      <c r="AD76" s="49"/>
      <c r="AE76" s="49"/>
      <c r="AF76" s="27"/>
      <c r="AG76" s="27"/>
      <c r="AH76" s="27"/>
      <c r="AI76" s="27"/>
      <c r="AJ76" s="27"/>
      <c r="AK76" s="27"/>
      <c r="AL76" s="27"/>
      <c r="AM76" s="27"/>
      <c r="AN76" s="27"/>
      <c r="AO76" s="27"/>
      <c r="AP76" s="27"/>
    </row>
    <row r="77" spans="1:42" ht="25.5" x14ac:dyDescent="0.2">
      <c r="A77" s="73"/>
      <c r="B77" s="76"/>
      <c r="C77" s="77"/>
      <c r="D77" s="73"/>
      <c r="E77" s="74"/>
      <c r="F77" s="73"/>
      <c r="G77" s="73"/>
      <c r="H77" s="73"/>
      <c r="I77" s="73"/>
      <c r="J77" s="73"/>
      <c r="K77" s="73"/>
      <c r="L77" s="73"/>
      <c r="M77" s="73"/>
      <c r="N77" s="73"/>
      <c r="O77" s="49" t="s">
        <v>206</v>
      </c>
      <c r="P77" s="49"/>
      <c r="Q77" s="49"/>
      <c r="R77" s="49"/>
      <c r="S77" s="49"/>
      <c r="T77" s="49"/>
      <c r="U77" s="49">
        <v>1</v>
      </c>
      <c r="V77" s="49"/>
      <c r="W77" s="49"/>
      <c r="X77" s="49"/>
      <c r="Y77" s="49"/>
      <c r="Z77" s="49"/>
      <c r="AA77" s="49"/>
      <c r="AB77" s="49"/>
      <c r="AC77" s="49"/>
      <c r="AD77" s="49"/>
      <c r="AE77" s="49"/>
      <c r="AF77" s="27"/>
      <c r="AG77" s="27"/>
      <c r="AH77" s="27"/>
      <c r="AI77" s="27"/>
      <c r="AJ77" s="27"/>
      <c r="AK77" s="27"/>
      <c r="AL77" s="27"/>
      <c r="AM77" s="27"/>
      <c r="AN77" s="27"/>
      <c r="AO77" s="27"/>
      <c r="AP77" s="27"/>
    </row>
    <row r="78" spans="1:42" ht="25.5" x14ac:dyDescent="0.2">
      <c r="A78" s="73" t="s">
        <v>125</v>
      </c>
      <c r="B78" s="76"/>
      <c r="C78" s="75" t="s">
        <v>95</v>
      </c>
      <c r="D78" s="73" t="s">
        <v>207</v>
      </c>
      <c r="E78" s="74">
        <f>0.0338352917100124/5</f>
        <v>6.7670583420024796E-3</v>
      </c>
      <c r="F78" s="73"/>
      <c r="G78" s="83">
        <f>100%*E78</f>
        <v>6.7670583420024796E-3</v>
      </c>
      <c r="H78" s="73"/>
      <c r="I78" s="73"/>
      <c r="J78" s="73"/>
      <c r="K78" s="73"/>
      <c r="L78" s="73"/>
      <c r="M78" s="73"/>
      <c r="N78" s="73" t="s">
        <v>208</v>
      </c>
      <c r="O78" s="49" t="s">
        <v>209</v>
      </c>
      <c r="P78" s="49"/>
      <c r="Q78" s="49"/>
      <c r="R78" s="49"/>
      <c r="S78" s="49"/>
      <c r="T78" s="49"/>
      <c r="U78" s="49">
        <v>1</v>
      </c>
      <c r="V78" s="49"/>
      <c r="W78" s="49"/>
      <c r="X78" s="49"/>
      <c r="Y78" s="49"/>
      <c r="Z78" s="49"/>
      <c r="AA78" s="49"/>
      <c r="AB78" s="49"/>
      <c r="AC78" s="49"/>
      <c r="AD78" s="49"/>
      <c r="AE78" s="49"/>
      <c r="AF78" s="27"/>
      <c r="AG78" s="27"/>
      <c r="AH78" s="27"/>
      <c r="AI78" s="27"/>
      <c r="AJ78" s="27"/>
      <c r="AK78" s="27"/>
      <c r="AL78" s="27"/>
      <c r="AM78" s="27"/>
      <c r="AN78" s="27"/>
      <c r="AO78" s="27"/>
      <c r="AP78" s="27"/>
    </row>
    <row r="79" spans="1:42" ht="25.5" x14ac:dyDescent="0.2">
      <c r="A79" s="73"/>
      <c r="B79" s="76"/>
      <c r="C79" s="76"/>
      <c r="D79" s="73"/>
      <c r="E79" s="74"/>
      <c r="F79" s="73"/>
      <c r="G79" s="73"/>
      <c r="H79" s="73"/>
      <c r="I79" s="73"/>
      <c r="J79" s="73"/>
      <c r="K79" s="73"/>
      <c r="L79" s="73"/>
      <c r="M79" s="73"/>
      <c r="N79" s="73"/>
      <c r="O79" s="49" t="s">
        <v>210</v>
      </c>
      <c r="P79" s="49"/>
      <c r="Q79" s="49"/>
      <c r="R79" s="49"/>
      <c r="S79" s="49"/>
      <c r="T79" s="49"/>
      <c r="U79" s="49">
        <v>1</v>
      </c>
      <c r="V79" s="49"/>
      <c r="W79" s="49"/>
      <c r="X79" s="49"/>
      <c r="Y79" s="49"/>
      <c r="Z79" s="49"/>
      <c r="AA79" s="49"/>
      <c r="AB79" s="49"/>
      <c r="AC79" s="49"/>
      <c r="AD79" s="49"/>
      <c r="AE79" s="49"/>
      <c r="AF79" s="27"/>
      <c r="AG79" s="27"/>
      <c r="AH79" s="27"/>
      <c r="AI79" s="27"/>
      <c r="AJ79" s="27"/>
      <c r="AK79" s="27"/>
      <c r="AL79" s="27"/>
      <c r="AM79" s="27"/>
      <c r="AN79" s="27"/>
      <c r="AO79" s="27"/>
      <c r="AP79" s="27"/>
    </row>
    <row r="80" spans="1:42" x14ac:dyDescent="0.2">
      <c r="A80" s="73"/>
      <c r="B80" s="76"/>
      <c r="C80" s="76"/>
      <c r="D80" s="73"/>
      <c r="E80" s="74"/>
      <c r="F80" s="73"/>
      <c r="G80" s="73"/>
      <c r="H80" s="73"/>
      <c r="I80" s="73"/>
      <c r="J80" s="73"/>
      <c r="K80" s="73"/>
      <c r="L80" s="73"/>
      <c r="M80" s="73"/>
      <c r="N80" s="73"/>
      <c r="O80" s="49" t="s">
        <v>211</v>
      </c>
      <c r="P80" s="49"/>
      <c r="Q80" s="49"/>
      <c r="R80" s="49"/>
      <c r="S80" s="49"/>
      <c r="T80" s="49"/>
      <c r="U80" s="49"/>
      <c r="V80" s="49">
        <v>1</v>
      </c>
      <c r="W80" s="49"/>
      <c r="X80" s="49"/>
      <c r="Y80" s="49"/>
      <c r="Z80" s="49"/>
      <c r="AA80" s="49"/>
      <c r="AB80" s="49"/>
      <c r="AC80" s="49"/>
      <c r="AD80" s="49"/>
      <c r="AE80" s="49"/>
      <c r="AF80" s="27"/>
      <c r="AG80" s="27"/>
      <c r="AH80" s="27"/>
      <c r="AI80" s="27"/>
      <c r="AJ80" s="27"/>
      <c r="AK80" s="27"/>
      <c r="AL80" s="27"/>
      <c r="AM80" s="27"/>
      <c r="AN80" s="27"/>
      <c r="AO80" s="27"/>
      <c r="AP80" s="27"/>
    </row>
    <row r="81" spans="1:42" x14ac:dyDescent="0.2">
      <c r="A81" s="73"/>
      <c r="B81" s="76"/>
      <c r="C81" s="77"/>
      <c r="D81" s="73"/>
      <c r="E81" s="74"/>
      <c r="F81" s="73"/>
      <c r="G81" s="73"/>
      <c r="H81" s="73"/>
      <c r="I81" s="73"/>
      <c r="J81" s="73"/>
      <c r="K81" s="73"/>
      <c r="L81" s="73"/>
      <c r="M81" s="73"/>
      <c r="N81" s="73"/>
      <c r="O81" s="49" t="s">
        <v>212</v>
      </c>
      <c r="P81" s="49"/>
      <c r="Q81" s="49"/>
      <c r="R81" s="49"/>
      <c r="S81" s="49"/>
      <c r="T81" s="49"/>
      <c r="U81" s="49"/>
      <c r="V81" s="49">
        <v>1</v>
      </c>
      <c r="W81" s="49"/>
      <c r="X81" s="49"/>
      <c r="Y81" s="49"/>
      <c r="Z81" s="49"/>
      <c r="AA81" s="49"/>
      <c r="AB81" s="49"/>
      <c r="AC81" s="49"/>
      <c r="AD81" s="49"/>
      <c r="AE81" s="49"/>
      <c r="AF81" s="27"/>
      <c r="AG81" s="27"/>
      <c r="AH81" s="27"/>
      <c r="AI81" s="27"/>
      <c r="AJ81" s="27"/>
      <c r="AK81" s="27"/>
      <c r="AL81" s="27"/>
      <c r="AM81" s="27"/>
      <c r="AN81" s="27"/>
      <c r="AO81" s="27"/>
      <c r="AP81" s="27"/>
    </row>
    <row r="82" spans="1:42" ht="51" x14ac:dyDescent="0.2">
      <c r="A82" s="49" t="s">
        <v>125</v>
      </c>
      <c r="B82" s="77"/>
      <c r="C82" s="30" t="s">
        <v>41</v>
      </c>
      <c r="D82" s="49" t="s">
        <v>213</v>
      </c>
      <c r="E82" s="50">
        <f>0.0338352917100124/5</f>
        <v>6.7670583420024796E-3</v>
      </c>
      <c r="F82" s="49"/>
      <c r="G82" s="54">
        <f>100%*$E$82</f>
        <v>6.7670583420024796E-3</v>
      </c>
      <c r="H82" s="49"/>
      <c r="I82" s="49"/>
      <c r="J82" s="49"/>
      <c r="K82" s="49"/>
      <c r="L82" s="49"/>
      <c r="M82" s="49"/>
      <c r="N82" s="49"/>
      <c r="O82" s="49" t="s">
        <v>214</v>
      </c>
      <c r="P82" s="49"/>
      <c r="Q82" s="49"/>
      <c r="R82" s="49"/>
      <c r="S82" s="49">
        <v>1</v>
      </c>
      <c r="T82" s="49">
        <v>1</v>
      </c>
      <c r="U82" s="49"/>
      <c r="V82" s="49"/>
      <c r="W82" s="49"/>
      <c r="X82" s="49"/>
      <c r="Y82" s="49"/>
      <c r="Z82" s="49"/>
      <c r="AA82" s="49"/>
      <c r="AB82" s="49"/>
      <c r="AC82" s="49"/>
      <c r="AD82" s="49"/>
      <c r="AE82" s="49"/>
      <c r="AF82" s="27"/>
      <c r="AG82" s="27"/>
      <c r="AH82" s="27"/>
      <c r="AI82" s="27"/>
      <c r="AJ82" s="27"/>
      <c r="AK82" s="27"/>
      <c r="AL82" s="27"/>
      <c r="AM82" s="27"/>
      <c r="AN82" s="27"/>
      <c r="AO82" s="27"/>
      <c r="AP82" s="27"/>
    </row>
    <row r="83" spans="1:42" ht="102" customHeight="1" x14ac:dyDescent="0.2">
      <c r="A83" s="49" t="s">
        <v>139</v>
      </c>
      <c r="B83" s="75" t="s">
        <v>215</v>
      </c>
      <c r="C83" s="30" t="s">
        <v>34</v>
      </c>
      <c r="D83" s="49" t="s">
        <v>216</v>
      </c>
      <c r="E83" s="50">
        <f>0.0211470573187578/2</f>
        <v>1.0573528659378899E-2</v>
      </c>
      <c r="F83" s="49"/>
      <c r="G83" s="54">
        <f>100%*$E$83</f>
        <v>1.0573528659378899E-2</v>
      </c>
      <c r="H83" s="49"/>
      <c r="I83" s="49"/>
      <c r="J83" s="49"/>
      <c r="K83" s="49"/>
      <c r="L83" s="49"/>
      <c r="M83" s="49" t="s">
        <v>217</v>
      </c>
      <c r="N83" s="49" t="s">
        <v>218</v>
      </c>
      <c r="O83" s="49" t="s">
        <v>219</v>
      </c>
      <c r="P83" s="49"/>
      <c r="Q83" s="49"/>
      <c r="R83" s="49"/>
      <c r="S83" s="49">
        <v>1</v>
      </c>
      <c r="T83" s="49">
        <v>1</v>
      </c>
      <c r="U83" s="49"/>
      <c r="V83" s="49"/>
      <c r="W83" s="49"/>
      <c r="X83" s="49"/>
      <c r="Y83" s="49"/>
      <c r="Z83" s="49"/>
      <c r="AA83" s="49"/>
      <c r="AB83" s="49"/>
      <c r="AC83" s="49"/>
      <c r="AD83" s="49"/>
      <c r="AE83" s="49"/>
      <c r="AF83" s="27"/>
      <c r="AG83" s="27"/>
      <c r="AH83" s="27"/>
      <c r="AI83" s="27"/>
      <c r="AJ83" s="27"/>
      <c r="AK83" s="27"/>
      <c r="AL83" s="27"/>
      <c r="AM83" s="27"/>
      <c r="AN83" s="27"/>
      <c r="AO83" s="27"/>
      <c r="AP83" s="27"/>
    </row>
    <row r="84" spans="1:42" ht="85.5" customHeight="1" x14ac:dyDescent="0.2">
      <c r="A84" s="73" t="s">
        <v>125</v>
      </c>
      <c r="B84" s="76"/>
      <c r="C84" s="73" t="s">
        <v>34</v>
      </c>
      <c r="D84" s="73" t="s">
        <v>220</v>
      </c>
      <c r="E84" s="74">
        <f>0.0211470573187578/2</f>
        <v>1.0573528659378899E-2</v>
      </c>
      <c r="F84" s="73"/>
      <c r="G84" s="83">
        <f>50%*$E$84</f>
        <v>5.2867643296894496E-3</v>
      </c>
      <c r="H84" s="83">
        <f>50%*$E$84</f>
        <v>5.2867643296894496E-3</v>
      </c>
      <c r="I84" s="73"/>
      <c r="J84" s="73"/>
      <c r="K84" s="73"/>
      <c r="L84" s="73"/>
      <c r="M84" s="73" t="s">
        <v>221</v>
      </c>
      <c r="N84" s="73" t="s">
        <v>222</v>
      </c>
      <c r="O84" s="49" t="s">
        <v>223</v>
      </c>
      <c r="P84" s="49"/>
      <c r="Q84" s="49"/>
      <c r="R84" s="49"/>
      <c r="S84" s="49"/>
      <c r="T84" s="49">
        <v>1</v>
      </c>
      <c r="U84" s="49">
        <v>1</v>
      </c>
      <c r="V84" s="49"/>
      <c r="W84" s="49"/>
      <c r="X84" s="49"/>
      <c r="Y84" s="49"/>
      <c r="Z84" s="49"/>
      <c r="AA84" s="49"/>
      <c r="AB84" s="49"/>
      <c r="AC84" s="49"/>
      <c r="AD84" s="49"/>
      <c r="AE84" s="49"/>
      <c r="AF84" s="27"/>
      <c r="AG84" s="27"/>
      <c r="AH84" s="27"/>
      <c r="AI84" s="27"/>
      <c r="AJ84" s="27"/>
      <c r="AK84" s="27"/>
      <c r="AL84" s="27"/>
      <c r="AM84" s="27"/>
      <c r="AN84" s="27"/>
      <c r="AO84" s="27"/>
      <c r="AP84" s="27"/>
    </row>
    <row r="85" spans="1:42" x14ac:dyDescent="0.2">
      <c r="A85" s="73"/>
      <c r="B85" s="76"/>
      <c r="C85" s="73"/>
      <c r="D85" s="73"/>
      <c r="E85" s="74"/>
      <c r="F85" s="73"/>
      <c r="G85" s="73"/>
      <c r="H85" s="73"/>
      <c r="I85" s="73"/>
      <c r="J85" s="73"/>
      <c r="K85" s="73"/>
      <c r="L85" s="73"/>
      <c r="M85" s="73"/>
      <c r="N85" s="73"/>
      <c r="O85" s="49" t="s">
        <v>224</v>
      </c>
      <c r="P85" s="49"/>
      <c r="Q85" s="49"/>
      <c r="R85" s="49"/>
      <c r="S85" s="49"/>
      <c r="T85" s="49"/>
      <c r="U85" s="49">
        <v>1</v>
      </c>
      <c r="V85" s="49"/>
      <c r="W85" s="49"/>
      <c r="X85" s="49"/>
      <c r="Y85" s="49"/>
      <c r="Z85" s="49"/>
      <c r="AA85" s="49"/>
      <c r="AB85" s="49"/>
      <c r="AC85" s="49"/>
      <c r="AD85" s="49"/>
      <c r="AE85" s="49"/>
      <c r="AF85" s="27"/>
      <c r="AG85" s="27"/>
      <c r="AH85" s="27"/>
      <c r="AI85" s="27"/>
      <c r="AJ85" s="27"/>
      <c r="AK85" s="27"/>
      <c r="AL85" s="27"/>
      <c r="AM85" s="27"/>
      <c r="AN85" s="27"/>
      <c r="AO85" s="27"/>
      <c r="AP85" s="27"/>
    </row>
    <row r="86" spans="1:42" x14ac:dyDescent="0.2">
      <c r="A86" s="73"/>
      <c r="B86" s="77"/>
      <c r="C86" s="73"/>
      <c r="D86" s="73"/>
      <c r="E86" s="74"/>
      <c r="F86" s="73"/>
      <c r="G86" s="73"/>
      <c r="H86" s="73"/>
      <c r="I86" s="73"/>
      <c r="J86" s="73"/>
      <c r="K86" s="73"/>
      <c r="L86" s="73"/>
      <c r="M86" s="73"/>
      <c r="N86" s="73"/>
      <c r="O86" s="49" t="s">
        <v>225</v>
      </c>
      <c r="P86" s="49"/>
      <c r="Q86" s="49"/>
      <c r="R86" s="49"/>
      <c r="S86" s="49"/>
      <c r="T86" s="49"/>
      <c r="U86" s="49"/>
      <c r="V86" s="49">
        <v>1</v>
      </c>
      <c r="W86" s="49">
        <v>1</v>
      </c>
      <c r="X86" s="49"/>
      <c r="Y86" s="49"/>
      <c r="Z86" s="49"/>
      <c r="AA86" s="49"/>
      <c r="AB86" s="49"/>
      <c r="AC86" s="49"/>
      <c r="AD86" s="49"/>
      <c r="AE86" s="49"/>
      <c r="AF86" s="27"/>
      <c r="AG86" s="27"/>
      <c r="AH86" s="27"/>
      <c r="AI86" s="27"/>
      <c r="AJ86" s="27"/>
      <c r="AK86" s="27"/>
      <c r="AL86" s="27"/>
      <c r="AM86" s="27"/>
      <c r="AN86" s="27"/>
      <c r="AO86" s="27"/>
      <c r="AP86" s="27"/>
    </row>
    <row r="87" spans="1:42" ht="38.25" customHeight="1" x14ac:dyDescent="0.2">
      <c r="A87" s="73" t="s">
        <v>125</v>
      </c>
      <c r="B87" s="75" t="s">
        <v>226</v>
      </c>
      <c r="C87" s="73" t="s">
        <v>34</v>
      </c>
      <c r="D87" s="73" t="s">
        <v>227</v>
      </c>
      <c r="E87" s="74">
        <f>0.0338352917100124/2</f>
        <v>1.69176458550062E-2</v>
      </c>
      <c r="F87" s="73"/>
      <c r="G87" s="83">
        <f>100%*$E$87</f>
        <v>1.69176458550062E-2</v>
      </c>
      <c r="H87" s="73"/>
      <c r="I87" s="73"/>
      <c r="J87" s="73"/>
      <c r="K87" s="73"/>
      <c r="L87" s="73"/>
      <c r="M87" s="73" t="s">
        <v>228</v>
      </c>
      <c r="N87" s="73"/>
      <c r="O87" s="49" t="s">
        <v>229</v>
      </c>
      <c r="P87" s="49"/>
      <c r="Q87" s="49"/>
      <c r="R87" s="49"/>
      <c r="S87" s="49"/>
      <c r="T87" s="49"/>
      <c r="U87" s="49"/>
      <c r="V87" s="49"/>
      <c r="W87" s="49"/>
      <c r="X87" s="49"/>
      <c r="Y87" s="49">
        <v>1</v>
      </c>
      <c r="Z87" s="49"/>
      <c r="AA87" s="49"/>
      <c r="AB87" s="49"/>
      <c r="AC87" s="49"/>
      <c r="AD87" s="49"/>
      <c r="AE87" s="49"/>
      <c r="AF87" s="27"/>
      <c r="AG87" s="27"/>
      <c r="AH87" s="27"/>
      <c r="AI87" s="27"/>
      <c r="AJ87" s="27"/>
      <c r="AK87" s="27"/>
      <c r="AL87" s="27"/>
      <c r="AM87" s="27"/>
      <c r="AN87" s="27"/>
      <c r="AO87" s="27"/>
      <c r="AP87" s="27"/>
    </row>
    <row r="88" spans="1:42" ht="25.5" x14ac:dyDescent="0.2">
      <c r="A88" s="73"/>
      <c r="B88" s="76"/>
      <c r="C88" s="73"/>
      <c r="D88" s="73"/>
      <c r="E88" s="74"/>
      <c r="F88" s="73"/>
      <c r="G88" s="73"/>
      <c r="H88" s="73"/>
      <c r="I88" s="73"/>
      <c r="J88" s="73"/>
      <c r="K88" s="73"/>
      <c r="L88" s="73"/>
      <c r="M88" s="73"/>
      <c r="N88" s="73"/>
      <c r="O88" s="49" t="s">
        <v>230</v>
      </c>
      <c r="P88" s="49"/>
      <c r="Q88" s="49"/>
      <c r="R88" s="49"/>
      <c r="S88" s="49"/>
      <c r="T88" s="49"/>
      <c r="U88" s="49"/>
      <c r="V88" s="49"/>
      <c r="W88" s="49"/>
      <c r="X88" s="49"/>
      <c r="Y88" s="49">
        <v>1</v>
      </c>
      <c r="Z88" s="49">
        <v>1</v>
      </c>
      <c r="AA88" s="49"/>
      <c r="AB88" s="49"/>
      <c r="AC88" s="49"/>
      <c r="AD88" s="49"/>
      <c r="AE88" s="49"/>
      <c r="AF88" s="27"/>
      <c r="AG88" s="27"/>
      <c r="AH88" s="27"/>
      <c r="AI88" s="27"/>
      <c r="AJ88" s="27"/>
      <c r="AK88" s="27"/>
      <c r="AL88" s="27"/>
      <c r="AM88" s="27"/>
      <c r="AN88" s="27"/>
      <c r="AO88" s="27"/>
      <c r="AP88" s="27"/>
    </row>
    <row r="89" spans="1:42" ht="63.75" x14ac:dyDescent="0.2">
      <c r="A89" s="49" t="s">
        <v>125</v>
      </c>
      <c r="B89" s="77"/>
      <c r="C89" s="30" t="s">
        <v>34</v>
      </c>
      <c r="D89" s="59" t="s">
        <v>231</v>
      </c>
      <c r="E89" s="38">
        <f>0.0338352917100124/2</f>
        <v>1.69176458550062E-2</v>
      </c>
      <c r="F89" s="59"/>
      <c r="G89" s="42">
        <f>30%*$E$89</f>
        <v>5.0752937565018601E-3</v>
      </c>
      <c r="H89" s="42">
        <f>70%*$E$89</f>
        <v>1.1842352098504339E-2</v>
      </c>
      <c r="I89" s="59"/>
      <c r="J89" s="59"/>
      <c r="K89" s="59"/>
      <c r="L89" s="59"/>
      <c r="M89" s="59" t="s">
        <v>232</v>
      </c>
      <c r="N89" s="59" t="s">
        <v>233</v>
      </c>
      <c r="O89" s="59" t="s">
        <v>234</v>
      </c>
      <c r="P89" s="59"/>
      <c r="Q89" s="59"/>
      <c r="R89" s="59">
        <v>1</v>
      </c>
      <c r="S89" s="59">
        <v>1</v>
      </c>
      <c r="T89" s="59">
        <v>1</v>
      </c>
      <c r="U89" s="59">
        <v>1</v>
      </c>
      <c r="V89" s="59">
        <v>1</v>
      </c>
      <c r="W89" s="59">
        <v>1</v>
      </c>
      <c r="X89" s="59"/>
      <c r="Y89" s="59"/>
      <c r="Z89" s="59"/>
      <c r="AA89" s="59"/>
      <c r="AB89" s="59"/>
      <c r="AC89" s="59"/>
      <c r="AD89" s="59"/>
      <c r="AE89" s="59"/>
      <c r="AF89" s="27"/>
      <c r="AG89" s="27"/>
      <c r="AH89" s="27"/>
      <c r="AI89" s="27"/>
      <c r="AJ89" s="27"/>
      <c r="AK89" s="27"/>
      <c r="AL89" s="27"/>
      <c r="AM89" s="27"/>
      <c r="AN89" s="27"/>
      <c r="AO89" s="27"/>
      <c r="AP89" s="27"/>
    </row>
    <row r="90" spans="1:42" ht="114.75" customHeight="1" x14ac:dyDescent="0.2">
      <c r="A90" s="59" t="s">
        <v>235</v>
      </c>
      <c r="B90" s="78" t="s">
        <v>236</v>
      </c>
      <c r="C90" s="30" t="s">
        <v>237</v>
      </c>
      <c r="D90" s="59" t="s">
        <v>238</v>
      </c>
      <c r="E90" s="38">
        <f>0.0158602929890683/2</f>
        <v>7.9301464945341505E-3</v>
      </c>
      <c r="F90" s="59"/>
      <c r="G90" s="42">
        <f>40%*$E$90</f>
        <v>3.1720585978136603E-3</v>
      </c>
      <c r="H90" s="42">
        <f>30%*$E$90</f>
        <v>2.3790439483602449E-3</v>
      </c>
      <c r="I90" s="42">
        <f>30%*$E$90</f>
        <v>2.3790439483602449E-3</v>
      </c>
      <c r="J90" s="59"/>
      <c r="K90" s="59"/>
      <c r="L90" s="59"/>
      <c r="M90" s="59" t="s">
        <v>239</v>
      </c>
      <c r="N90" s="59" t="s">
        <v>240</v>
      </c>
      <c r="O90" s="59" t="s">
        <v>241</v>
      </c>
      <c r="P90" s="59"/>
      <c r="Q90" s="59"/>
      <c r="R90" s="59"/>
      <c r="S90" s="59"/>
      <c r="T90" s="59"/>
      <c r="U90" s="59"/>
      <c r="V90" s="59">
        <v>1</v>
      </c>
      <c r="W90" s="59"/>
      <c r="X90" s="59"/>
      <c r="Y90" s="59">
        <v>1</v>
      </c>
      <c r="Z90" s="59"/>
      <c r="AA90" s="59"/>
      <c r="AB90" s="59"/>
      <c r="AC90" s="59"/>
      <c r="AD90" s="59"/>
      <c r="AE90" s="59"/>
      <c r="AF90" s="27"/>
      <c r="AG90" s="27"/>
      <c r="AH90" s="27"/>
      <c r="AI90" s="27"/>
      <c r="AJ90" s="27"/>
      <c r="AK90" s="27"/>
      <c r="AL90" s="27"/>
      <c r="AM90" s="27"/>
      <c r="AN90" s="27"/>
      <c r="AO90" s="27"/>
      <c r="AP90" s="27"/>
    </row>
    <row r="91" spans="1:42" ht="114.75" customHeight="1" x14ac:dyDescent="0.2">
      <c r="A91" s="107" t="s">
        <v>235</v>
      </c>
      <c r="B91" s="79"/>
      <c r="C91" s="97" t="s">
        <v>237</v>
      </c>
      <c r="D91" s="75" t="s">
        <v>242</v>
      </c>
      <c r="E91" s="103">
        <f>0.0158602929890683/2</f>
        <v>7.9301464945341505E-3</v>
      </c>
      <c r="F91" s="78"/>
      <c r="G91" s="70">
        <f>100%*$E$91</f>
        <v>7.9301464945341505E-3</v>
      </c>
      <c r="H91" s="70"/>
      <c r="I91" s="70"/>
      <c r="J91" s="70"/>
      <c r="K91" s="70"/>
      <c r="L91" s="70"/>
      <c r="M91" s="75" t="s">
        <v>243</v>
      </c>
      <c r="N91" s="59" t="s">
        <v>244</v>
      </c>
      <c r="O91" s="49" t="s">
        <v>245</v>
      </c>
      <c r="P91" s="59"/>
      <c r="Q91" s="59"/>
      <c r="R91" s="59"/>
      <c r="S91" s="59">
        <v>1</v>
      </c>
      <c r="T91" s="59"/>
      <c r="U91" s="59"/>
      <c r="V91" s="59"/>
      <c r="W91" s="59"/>
      <c r="X91" s="59"/>
      <c r="Y91" s="59"/>
      <c r="Z91" s="59"/>
      <c r="AA91" s="59"/>
      <c r="AB91" s="59"/>
      <c r="AC91" s="59"/>
      <c r="AD91" s="59"/>
      <c r="AE91" s="59"/>
      <c r="AF91" s="27"/>
      <c r="AG91" s="27"/>
      <c r="AH91" s="27"/>
      <c r="AI91" s="27"/>
      <c r="AJ91" s="27"/>
      <c r="AK91" s="27"/>
      <c r="AL91" s="27"/>
      <c r="AM91" s="27"/>
      <c r="AN91" s="27"/>
      <c r="AO91" s="27"/>
      <c r="AP91" s="27"/>
    </row>
    <row r="92" spans="1:42" ht="76.5" x14ac:dyDescent="0.2">
      <c r="A92" s="107"/>
      <c r="B92" s="80"/>
      <c r="C92" s="98"/>
      <c r="D92" s="77"/>
      <c r="E92" s="104"/>
      <c r="F92" s="80"/>
      <c r="G92" s="72"/>
      <c r="H92" s="72"/>
      <c r="I92" s="72"/>
      <c r="J92" s="72"/>
      <c r="K92" s="72"/>
      <c r="L92" s="72"/>
      <c r="M92" s="77"/>
      <c r="N92" s="27" t="s">
        <v>246</v>
      </c>
      <c r="O92" s="49" t="s">
        <v>247</v>
      </c>
      <c r="P92" s="49"/>
      <c r="Q92" s="49"/>
      <c r="R92" s="49"/>
      <c r="S92" s="49"/>
      <c r="T92" s="49"/>
      <c r="U92" s="49"/>
      <c r="V92" s="49">
        <v>1</v>
      </c>
      <c r="W92" s="49"/>
      <c r="X92" s="49"/>
      <c r="Y92" s="49">
        <v>1</v>
      </c>
      <c r="Z92" s="49"/>
      <c r="AA92" s="49"/>
      <c r="AB92" s="49"/>
      <c r="AC92" s="49"/>
      <c r="AD92" s="49"/>
      <c r="AE92" s="49"/>
      <c r="AF92" s="27"/>
      <c r="AG92" s="27"/>
      <c r="AH92" s="27"/>
      <c r="AI92" s="27"/>
      <c r="AJ92" s="27"/>
      <c r="AK92" s="27"/>
      <c r="AL92" s="27"/>
      <c r="AM92" s="27"/>
      <c r="AN92" s="27"/>
      <c r="AO92" s="27"/>
      <c r="AP92" s="27"/>
    </row>
    <row r="93" spans="1:42" ht="30" customHeight="1" x14ac:dyDescent="0.2">
      <c r="A93" s="73" t="s">
        <v>139</v>
      </c>
      <c r="B93" s="75" t="s">
        <v>248</v>
      </c>
      <c r="C93" s="73" t="s">
        <v>237</v>
      </c>
      <c r="D93" s="73" t="s">
        <v>249</v>
      </c>
      <c r="E93" s="74">
        <f>0.0338352917100124/2</f>
        <v>1.69176458550062E-2</v>
      </c>
      <c r="F93" s="73"/>
      <c r="G93" s="83">
        <f>100%*$E$93</f>
        <v>1.69176458550062E-2</v>
      </c>
      <c r="H93" s="73"/>
      <c r="I93" s="73"/>
      <c r="J93" s="73"/>
      <c r="K93" s="73"/>
      <c r="L93" s="73"/>
      <c r="M93" s="75" t="s">
        <v>250</v>
      </c>
      <c r="N93" s="43" t="s">
        <v>65</v>
      </c>
      <c r="O93" s="49" t="s">
        <v>251</v>
      </c>
      <c r="P93" s="49"/>
      <c r="Q93" s="49"/>
      <c r="R93" s="49"/>
      <c r="S93" s="49">
        <v>1</v>
      </c>
      <c r="T93" s="49"/>
      <c r="U93" s="49"/>
      <c r="V93" s="49"/>
      <c r="W93" s="49"/>
      <c r="X93" s="49"/>
      <c r="Y93" s="49"/>
      <c r="Z93" s="49"/>
      <c r="AA93" s="49"/>
      <c r="AB93" s="49"/>
      <c r="AC93" s="49"/>
      <c r="AD93" s="49"/>
      <c r="AE93" s="49"/>
      <c r="AF93" s="27"/>
      <c r="AG93" s="27"/>
      <c r="AH93" s="27"/>
      <c r="AI93" s="27"/>
      <c r="AJ93" s="27"/>
      <c r="AK93" s="27"/>
      <c r="AL93" s="27"/>
      <c r="AM93" s="27"/>
      <c r="AN93" s="27"/>
      <c r="AO93" s="27"/>
      <c r="AP93" s="27"/>
    </row>
    <row r="94" spans="1:42" ht="45.75" customHeight="1" x14ac:dyDescent="0.2">
      <c r="A94" s="73"/>
      <c r="B94" s="76"/>
      <c r="C94" s="73"/>
      <c r="D94" s="73"/>
      <c r="E94" s="74"/>
      <c r="F94" s="73"/>
      <c r="G94" s="73"/>
      <c r="H94" s="73"/>
      <c r="I94" s="73"/>
      <c r="J94" s="73"/>
      <c r="K94" s="73"/>
      <c r="L94" s="73"/>
      <c r="M94" s="76"/>
      <c r="N94" s="43" t="s">
        <v>252</v>
      </c>
      <c r="O94" s="49" t="s">
        <v>253</v>
      </c>
      <c r="P94" s="49"/>
      <c r="Q94" s="49"/>
      <c r="R94" s="49"/>
      <c r="S94" s="49"/>
      <c r="T94" s="49">
        <v>1</v>
      </c>
      <c r="U94" s="49"/>
      <c r="V94" s="49"/>
      <c r="W94" s="49"/>
      <c r="X94" s="49"/>
      <c r="Y94" s="49"/>
      <c r="Z94" s="49"/>
      <c r="AA94" s="49"/>
      <c r="AB94" s="49"/>
      <c r="AC94" s="49"/>
      <c r="AD94" s="49"/>
      <c r="AE94" s="49"/>
      <c r="AF94" s="27"/>
      <c r="AG94" s="27"/>
      <c r="AH94" s="27"/>
      <c r="AI94" s="27"/>
      <c r="AJ94" s="27"/>
      <c r="AK94" s="27"/>
      <c r="AL94" s="27"/>
      <c r="AM94" s="27"/>
      <c r="AN94" s="27"/>
      <c r="AO94" s="27"/>
      <c r="AP94" s="27"/>
    </row>
    <row r="95" spans="1:42" ht="42.75" customHeight="1" x14ac:dyDescent="0.2">
      <c r="A95" s="73"/>
      <c r="B95" s="76"/>
      <c r="C95" s="73"/>
      <c r="D95" s="73"/>
      <c r="E95" s="74"/>
      <c r="F95" s="73"/>
      <c r="G95" s="73"/>
      <c r="H95" s="73"/>
      <c r="I95" s="73"/>
      <c r="J95" s="73"/>
      <c r="K95" s="73"/>
      <c r="L95" s="73"/>
      <c r="M95" s="76"/>
      <c r="N95" s="43" t="s">
        <v>254</v>
      </c>
      <c r="O95" s="49" t="s">
        <v>255</v>
      </c>
      <c r="P95" s="49"/>
      <c r="Q95" s="49"/>
      <c r="R95" s="49">
        <v>1</v>
      </c>
      <c r="S95" s="49">
        <v>1</v>
      </c>
      <c r="T95" s="49"/>
      <c r="U95" s="49"/>
      <c r="V95" s="49"/>
      <c r="W95" s="49"/>
      <c r="X95" s="49"/>
      <c r="Y95" s="49"/>
      <c r="Z95" s="49"/>
      <c r="AA95" s="49"/>
      <c r="AB95" s="49"/>
      <c r="AC95" s="49"/>
      <c r="AD95" s="49"/>
      <c r="AE95" s="49"/>
      <c r="AF95" s="27"/>
      <c r="AG95" s="27"/>
      <c r="AH95" s="27"/>
      <c r="AI95" s="27"/>
      <c r="AJ95" s="27"/>
      <c r="AK95" s="27"/>
      <c r="AL95" s="27"/>
      <c r="AM95" s="27"/>
      <c r="AN95" s="27"/>
      <c r="AO95" s="27"/>
      <c r="AP95" s="27"/>
    </row>
    <row r="96" spans="1:42" ht="42" customHeight="1" x14ac:dyDescent="0.2">
      <c r="A96" s="73"/>
      <c r="B96" s="76"/>
      <c r="C96" s="73"/>
      <c r="D96" s="73"/>
      <c r="E96" s="74"/>
      <c r="F96" s="73"/>
      <c r="G96" s="73"/>
      <c r="H96" s="73"/>
      <c r="I96" s="73"/>
      <c r="J96" s="73"/>
      <c r="K96" s="73"/>
      <c r="L96" s="73"/>
      <c r="M96" s="76"/>
      <c r="N96" s="43" t="s">
        <v>256</v>
      </c>
      <c r="O96" s="49" t="s">
        <v>257</v>
      </c>
      <c r="P96" s="49"/>
      <c r="Q96" s="49"/>
      <c r="R96" s="49"/>
      <c r="S96" s="49"/>
      <c r="T96" s="49"/>
      <c r="U96" s="49"/>
      <c r="V96" s="49"/>
      <c r="W96" s="49"/>
      <c r="X96" s="49"/>
      <c r="Y96" s="49">
        <v>1</v>
      </c>
      <c r="Z96" s="49">
        <v>1</v>
      </c>
      <c r="AA96" s="49"/>
      <c r="AB96" s="49"/>
      <c r="AC96" s="49"/>
      <c r="AD96" s="49"/>
      <c r="AE96" s="49"/>
      <c r="AF96" s="27"/>
      <c r="AG96" s="27"/>
      <c r="AH96" s="27"/>
      <c r="AI96" s="27"/>
      <c r="AJ96" s="27"/>
      <c r="AK96" s="27"/>
      <c r="AL96" s="27"/>
      <c r="AM96" s="27"/>
      <c r="AN96" s="27"/>
      <c r="AO96" s="27"/>
      <c r="AP96" s="27"/>
    </row>
    <row r="97" spans="1:42" ht="27.75" customHeight="1" x14ac:dyDescent="0.2">
      <c r="A97" s="73"/>
      <c r="B97" s="76"/>
      <c r="C97" s="73"/>
      <c r="D97" s="73"/>
      <c r="E97" s="74"/>
      <c r="F97" s="73"/>
      <c r="G97" s="73"/>
      <c r="H97" s="73"/>
      <c r="I97" s="73"/>
      <c r="J97" s="73"/>
      <c r="K97" s="73"/>
      <c r="L97" s="73"/>
      <c r="M97" s="76"/>
      <c r="N97" s="43" t="s">
        <v>258</v>
      </c>
      <c r="O97" s="49" t="s">
        <v>259</v>
      </c>
      <c r="P97" s="49"/>
      <c r="Q97" s="49"/>
      <c r="R97" s="49"/>
      <c r="S97" s="49"/>
      <c r="T97" s="49"/>
      <c r="U97" s="49"/>
      <c r="V97" s="49"/>
      <c r="W97" s="49"/>
      <c r="X97" s="49"/>
      <c r="Y97" s="49"/>
      <c r="Z97" s="49"/>
      <c r="AA97" s="49">
        <v>1</v>
      </c>
      <c r="AB97" s="49"/>
      <c r="AC97" s="49"/>
      <c r="AD97" s="49"/>
      <c r="AE97" s="49"/>
      <c r="AF97" s="27"/>
      <c r="AG97" s="27"/>
      <c r="AH97" s="27"/>
      <c r="AI97" s="27"/>
      <c r="AJ97" s="27"/>
      <c r="AK97" s="27"/>
      <c r="AL97" s="27"/>
      <c r="AM97" s="27"/>
      <c r="AN97" s="27"/>
      <c r="AO97" s="27"/>
      <c r="AP97" s="27"/>
    </row>
    <row r="98" spans="1:42" ht="38.25" x14ac:dyDescent="0.2">
      <c r="A98" s="73" t="s">
        <v>125</v>
      </c>
      <c r="B98" s="76"/>
      <c r="C98" s="73" t="s">
        <v>237</v>
      </c>
      <c r="D98" s="73" t="s">
        <v>260</v>
      </c>
      <c r="E98" s="74">
        <f>0.0338352917100124/2</f>
        <v>1.69176458550062E-2</v>
      </c>
      <c r="F98" s="73"/>
      <c r="G98" s="83">
        <f>50%*$E$98</f>
        <v>8.4588229275030999E-3</v>
      </c>
      <c r="H98" s="83">
        <f>50%*$E$98</f>
        <v>8.4588229275030999E-3</v>
      </c>
      <c r="I98" s="73"/>
      <c r="J98" s="73"/>
      <c r="K98" s="73"/>
      <c r="L98" s="73"/>
      <c r="M98" s="76"/>
      <c r="N98" s="73" t="s">
        <v>65</v>
      </c>
      <c r="O98" s="49" t="s">
        <v>261</v>
      </c>
      <c r="P98" s="49"/>
      <c r="Q98" s="49"/>
      <c r="R98" s="49"/>
      <c r="S98" s="49"/>
      <c r="T98" s="49"/>
      <c r="U98" s="49"/>
      <c r="V98" s="49"/>
      <c r="W98" s="49"/>
      <c r="X98" s="49"/>
      <c r="Y98" s="49"/>
      <c r="Z98" s="49"/>
      <c r="AA98" s="49"/>
      <c r="AB98" s="49">
        <v>1</v>
      </c>
      <c r="AC98" s="49"/>
      <c r="AD98" s="49"/>
      <c r="AE98" s="49"/>
      <c r="AF98" s="27"/>
      <c r="AG98" s="27"/>
      <c r="AH98" s="27"/>
      <c r="AI98" s="27"/>
      <c r="AJ98" s="27"/>
      <c r="AK98" s="27"/>
      <c r="AL98" s="27"/>
      <c r="AM98" s="27"/>
      <c r="AN98" s="27"/>
      <c r="AO98" s="27"/>
      <c r="AP98" s="27"/>
    </row>
    <row r="99" spans="1:42" ht="12.75" customHeight="1" x14ac:dyDescent="0.2">
      <c r="A99" s="73"/>
      <c r="B99" s="76"/>
      <c r="C99" s="73"/>
      <c r="D99" s="73"/>
      <c r="E99" s="74"/>
      <c r="F99" s="73"/>
      <c r="G99" s="73"/>
      <c r="H99" s="73"/>
      <c r="I99" s="73"/>
      <c r="J99" s="73"/>
      <c r="K99" s="73"/>
      <c r="L99" s="73"/>
      <c r="M99" s="76"/>
      <c r="N99" s="73"/>
      <c r="O99" s="49" t="s">
        <v>262</v>
      </c>
      <c r="P99" s="49"/>
      <c r="Q99" s="49"/>
      <c r="R99" s="49"/>
      <c r="S99" s="49"/>
      <c r="T99" s="49"/>
      <c r="U99" s="49"/>
      <c r="V99" s="49"/>
      <c r="W99" s="49"/>
      <c r="X99" s="49"/>
      <c r="Y99" s="49"/>
      <c r="Z99" s="49"/>
      <c r="AA99" s="49"/>
      <c r="AB99" s="49"/>
      <c r="AC99" s="49"/>
      <c r="AD99" s="49"/>
      <c r="AE99" s="49"/>
      <c r="AF99" s="27"/>
      <c r="AG99" s="27"/>
      <c r="AH99" s="27"/>
      <c r="AI99" s="27"/>
      <c r="AJ99" s="27"/>
      <c r="AK99" s="27"/>
      <c r="AL99" s="27"/>
      <c r="AM99" s="27"/>
      <c r="AN99" s="27"/>
      <c r="AO99" s="27"/>
      <c r="AP99" s="27"/>
    </row>
    <row r="100" spans="1:42" ht="12.75" customHeight="1" x14ac:dyDescent="0.2">
      <c r="A100" s="73"/>
      <c r="B100" s="77"/>
      <c r="C100" s="73"/>
      <c r="D100" s="73"/>
      <c r="E100" s="74"/>
      <c r="F100" s="73"/>
      <c r="G100" s="73"/>
      <c r="H100" s="73"/>
      <c r="I100" s="73"/>
      <c r="J100" s="73"/>
      <c r="K100" s="73"/>
      <c r="L100" s="73"/>
      <c r="M100" s="77"/>
      <c r="N100" s="73"/>
      <c r="O100" s="49" t="s">
        <v>263</v>
      </c>
      <c r="P100" s="49"/>
      <c r="Q100" s="49"/>
      <c r="R100" s="49"/>
      <c r="S100" s="49"/>
      <c r="T100" s="49"/>
      <c r="U100" s="49"/>
      <c r="V100" s="49"/>
      <c r="W100" s="49"/>
      <c r="X100" s="49"/>
      <c r="Y100" s="49"/>
      <c r="Z100" s="49"/>
      <c r="AA100" s="49"/>
      <c r="AB100" s="49"/>
      <c r="AC100" s="49"/>
      <c r="AD100" s="49"/>
      <c r="AE100" s="49"/>
      <c r="AF100" s="27"/>
      <c r="AG100" s="27"/>
      <c r="AH100" s="27"/>
      <c r="AI100" s="27"/>
      <c r="AJ100" s="27"/>
      <c r="AK100" s="27"/>
      <c r="AL100" s="27"/>
      <c r="AM100" s="27"/>
      <c r="AN100" s="27"/>
      <c r="AO100" s="27"/>
      <c r="AP100" s="27"/>
    </row>
    <row r="101" spans="1:42" ht="38.25" x14ac:dyDescent="0.2">
      <c r="A101" s="49" t="s">
        <v>125</v>
      </c>
      <c r="B101" s="75" t="s">
        <v>264</v>
      </c>
      <c r="C101" s="30" t="s">
        <v>28</v>
      </c>
      <c r="D101" s="49" t="s">
        <v>265</v>
      </c>
      <c r="E101" s="50">
        <f>0.0338352917100124/2</f>
        <v>1.69176458550062E-2</v>
      </c>
      <c r="F101" s="54">
        <f>100%*$E$101</f>
        <v>1.69176458550062E-2</v>
      </c>
      <c r="G101" s="49"/>
      <c r="H101" s="49"/>
      <c r="I101" s="49"/>
      <c r="J101" s="49"/>
      <c r="K101" s="49"/>
      <c r="L101" s="49"/>
      <c r="M101" s="49" t="s">
        <v>266</v>
      </c>
      <c r="N101" s="49" t="s">
        <v>267</v>
      </c>
      <c r="O101" s="49"/>
      <c r="P101" s="49"/>
      <c r="Q101" s="49"/>
      <c r="R101" s="49"/>
      <c r="S101" s="49"/>
      <c r="T101" s="49"/>
      <c r="U101" s="49"/>
      <c r="V101" s="49"/>
      <c r="W101" s="49"/>
      <c r="X101" s="49"/>
      <c r="Y101" s="49"/>
      <c r="Z101" s="49"/>
      <c r="AA101" s="49"/>
      <c r="AB101" s="49"/>
      <c r="AC101" s="49"/>
      <c r="AD101" s="49"/>
      <c r="AE101" s="49"/>
      <c r="AF101" s="27"/>
      <c r="AG101" s="27"/>
      <c r="AH101" s="27"/>
      <c r="AI101" s="27"/>
      <c r="AJ101" s="27"/>
      <c r="AK101" s="27"/>
      <c r="AL101" s="27"/>
      <c r="AM101" s="27"/>
      <c r="AN101" s="27"/>
      <c r="AO101" s="27"/>
      <c r="AP101" s="27"/>
    </row>
    <row r="102" spans="1:42" ht="25.5" x14ac:dyDescent="0.2">
      <c r="A102" s="73" t="s">
        <v>139</v>
      </c>
      <c r="B102" s="73"/>
      <c r="C102" s="73" t="s">
        <v>28</v>
      </c>
      <c r="D102" s="73" t="s">
        <v>268</v>
      </c>
      <c r="E102" s="74">
        <f>0.0338352917100124/2</f>
        <v>1.69176458550062E-2</v>
      </c>
      <c r="F102" s="73"/>
      <c r="G102" s="83">
        <f>100%*$E$102</f>
        <v>1.69176458550062E-2</v>
      </c>
      <c r="H102" s="73"/>
      <c r="I102" s="73"/>
      <c r="J102" s="73"/>
      <c r="K102" s="73"/>
      <c r="L102" s="73"/>
      <c r="M102" s="73" t="s">
        <v>269</v>
      </c>
      <c r="N102" s="73" t="s">
        <v>270</v>
      </c>
      <c r="O102" s="49" t="s">
        <v>271</v>
      </c>
      <c r="P102" s="49"/>
      <c r="Q102" s="49"/>
      <c r="R102" s="49">
        <v>1</v>
      </c>
      <c r="S102" s="49">
        <v>1</v>
      </c>
      <c r="T102" s="49"/>
      <c r="U102" s="49"/>
      <c r="V102" s="49"/>
      <c r="W102" s="49"/>
      <c r="X102" s="49"/>
      <c r="Y102" s="49"/>
      <c r="Z102" s="49"/>
      <c r="AA102" s="49"/>
      <c r="AB102" s="49"/>
      <c r="AC102" s="49"/>
      <c r="AD102" s="49"/>
      <c r="AE102" s="49"/>
      <c r="AF102" s="27"/>
      <c r="AG102" s="27"/>
      <c r="AH102" s="27"/>
      <c r="AI102" s="27"/>
      <c r="AJ102" s="27"/>
      <c r="AK102" s="27"/>
      <c r="AL102" s="27"/>
      <c r="AM102" s="27"/>
      <c r="AN102" s="27"/>
      <c r="AO102" s="27"/>
      <c r="AP102" s="27"/>
    </row>
    <row r="103" spans="1:42" ht="61.5" customHeight="1" x14ac:dyDescent="0.2">
      <c r="A103" s="73"/>
      <c r="B103" s="77"/>
      <c r="C103" s="73"/>
      <c r="D103" s="73"/>
      <c r="E103" s="74"/>
      <c r="F103" s="73"/>
      <c r="G103" s="73"/>
      <c r="H103" s="73"/>
      <c r="I103" s="73"/>
      <c r="J103" s="73"/>
      <c r="K103" s="73"/>
      <c r="L103" s="73"/>
      <c r="M103" s="73"/>
      <c r="N103" s="73"/>
      <c r="O103" s="49" t="s">
        <v>272</v>
      </c>
      <c r="P103" s="49"/>
      <c r="Q103" s="49"/>
      <c r="R103" s="49"/>
      <c r="S103" s="49"/>
      <c r="T103" s="49">
        <v>1</v>
      </c>
      <c r="U103" s="49">
        <v>1</v>
      </c>
      <c r="V103" s="49"/>
      <c r="W103" s="49"/>
      <c r="X103" s="49"/>
      <c r="Y103" s="49"/>
      <c r="Z103" s="49"/>
      <c r="AA103" s="49"/>
      <c r="AB103" s="49"/>
      <c r="AC103" s="49"/>
      <c r="AD103" s="49"/>
      <c r="AE103" s="49"/>
      <c r="AF103" s="27"/>
      <c r="AG103" s="27"/>
      <c r="AH103" s="27"/>
      <c r="AI103" s="27"/>
      <c r="AJ103" s="27"/>
      <c r="AK103" s="27"/>
      <c r="AL103" s="27"/>
      <c r="AM103" s="27"/>
      <c r="AN103" s="27"/>
      <c r="AO103" s="27"/>
      <c r="AP103" s="27"/>
    </row>
    <row r="104" spans="1:42" ht="114.75" customHeight="1" x14ac:dyDescent="0.2">
      <c r="A104" s="49" t="s">
        <v>125</v>
      </c>
      <c r="B104" s="75" t="s">
        <v>273</v>
      </c>
      <c r="C104" s="30" t="s">
        <v>95</v>
      </c>
      <c r="D104" s="49" t="s">
        <v>274</v>
      </c>
      <c r="E104" s="50">
        <f>0.0105735286593789/2</f>
        <v>5.2867643296894496E-3</v>
      </c>
      <c r="F104" s="49"/>
      <c r="G104" s="54">
        <f>50%*$E$104</f>
        <v>2.6433821648447248E-3</v>
      </c>
      <c r="H104" s="54">
        <f>50%*$E$104</f>
        <v>2.6433821648447248E-3</v>
      </c>
      <c r="I104" s="54"/>
      <c r="J104" s="49"/>
      <c r="K104" s="49"/>
      <c r="L104" s="49"/>
      <c r="M104" s="49" t="s">
        <v>275</v>
      </c>
      <c r="N104" s="49" t="s">
        <v>276</v>
      </c>
      <c r="O104" s="49" t="s">
        <v>277</v>
      </c>
      <c r="P104" s="49"/>
      <c r="Q104" s="49"/>
      <c r="R104" s="49"/>
      <c r="S104" s="49"/>
      <c r="T104" s="49"/>
      <c r="U104" s="49"/>
      <c r="V104" s="49"/>
      <c r="W104" s="49"/>
      <c r="X104" s="49"/>
      <c r="Y104" s="49"/>
      <c r="Z104" s="49"/>
      <c r="AA104" s="49"/>
      <c r="AB104" s="49"/>
      <c r="AC104" s="49"/>
      <c r="AD104" s="49"/>
      <c r="AE104" s="49"/>
      <c r="AF104" s="27"/>
      <c r="AG104" s="27"/>
      <c r="AH104" s="27"/>
      <c r="AI104" s="27"/>
      <c r="AJ104" s="27"/>
      <c r="AK104" s="27"/>
      <c r="AL104" s="27"/>
      <c r="AM104" s="27"/>
      <c r="AN104" s="27"/>
      <c r="AO104" s="27"/>
      <c r="AP104" s="27"/>
    </row>
    <row r="105" spans="1:42" ht="96.75" customHeight="1" x14ac:dyDescent="0.2">
      <c r="A105" s="73" t="s">
        <v>125</v>
      </c>
      <c r="B105" s="76"/>
      <c r="C105" s="73" t="s">
        <v>28</v>
      </c>
      <c r="D105" s="73" t="s">
        <v>278</v>
      </c>
      <c r="E105" s="74">
        <f>0.0105735286593789/2</f>
        <v>5.2867643296894496E-3</v>
      </c>
      <c r="F105" s="73"/>
      <c r="G105" s="83">
        <f>50%*$E$105</f>
        <v>2.6433821648447248E-3</v>
      </c>
      <c r="H105" s="83">
        <f>50%*$E$105</f>
        <v>2.6433821648447248E-3</v>
      </c>
      <c r="I105" s="83"/>
      <c r="J105" s="73"/>
      <c r="K105" s="73"/>
      <c r="L105" s="73"/>
      <c r="M105" s="73"/>
      <c r="N105" s="73" t="s">
        <v>279</v>
      </c>
      <c r="O105" s="49" t="s">
        <v>280</v>
      </c>
      <c r="P105" s="49"/>
      <c r="Q105" s="49"/>
      <c r="R105" s="49"/>
      <c r="S105" s="49">
        <v>1</v>
      </c>
      <c r="T105" s="49">
        <v>1</v>
      </c>
      <c r="U105" s="49">
        <v>1</v>
      </c>
      <c r="V105" s="49"/>
      <c r="W105" s="49"/>
      <c r="X105" s="49"/>
      <c r="Y105" s="49"/>
      <c r="Z105" s="49"/>
      <c r="AA105" s="49"/>
      <c r="AB105" s="49"/>
      <c r="AC105" s="49"/>
      <c r="AD105" s="49"/>
      <c r="AE105" s="49"/>
      <c r="AF105" s="27"/>
      <c r="AG105" s="27"/>
      <c r="AH105" s="27"/>
      <c r="AI105" s="27"/>
      <c r="AJ105" s="27"/>
      <c r="AK105" s="27"/>
      <c r="AL105" s="27"/>
      <c r="AM105" s="27"/>
      <c r="AN105" s="27"/>
      <c r="AO105" s="27"/>
      <c r="AP105" s="27"/>
    </row>
    <row r="106" spans="1:42" x14ac:dyDescent="0.2">
      <c r="A106" s="73"/>
      <c r="B106" s="76"/>
      <c r="C106" s="73"/>
      <c r="D106" s="73"/>
      <c r="E106" s="74"/>
      <c r="F106" s="73"/>
      <c r="G106" s="73"/>
      <c r="H106" s="73"/>
      <c r="I106" s="73"/>
      <c r="J106" s="73"/>
      <c r="K106" s="73"/>
      <c r="L106" s="73"/>
      <c r="M106" s="73"/>
      <c r="N106" s="73"/>
      <c r="O106" s="49" t="s">
        <v>281</v>
      </c>
      <c r="P106" s="49"/>
      <c r="Q106" s="49"/>
      <c r="R106" s="49"/>
      <c r="S106" s="49"/>
      <c r="T106" s="49"/>
      <c r="U106" s="49"/>
      <c r="V106" s="49">
        <v>1</v>
      </c>
      <c r="W106" s="49"/>
      <c r="X106" s="49"/>
      <c r="Y106" s="49"/>
      <c r="Z106" s="49"/>
      <c r="AA106" s="49"/>
      <c r="AB106" s="49"/>
      <c r="AC106" s="49"/>
      <c r="AD106" s="49"/>
      <c r="AE106" s="49"/>
      <c r="AF106" s="27"/>
      <c r="AG106" s="27"/>
      <c r="AH106" s="27"/>
      <c r="AI106" s="27"/>
      <c r="AJ106" s="27"/>
      <c r="AK106" s="27"/>
      <c r="AL106" s="27"/>
      <c r="AM106" s="27"/>
      <c r="AN106" s="27"/>
      <c r="AO106" s="27"/>
      <c r="AP106" s="27"/>
    </row>
    <row r="107" spans="1:42" x14ac:dyDescent="0.2">
      <c r="A107" s="73"/>
      <c r="B107" s="77"/>
      <c r="C107" s="73"/>
      <c r="D107" s="73"/>
      <c r="E107" s="74"/>
      <c r="F107" s="73"/>
      <c r="G107" s="73"/>
      <c r="H107" s="73"/>
      <c r="I107" s="73"/>
      <c r="J107" s="73"/>
      <c r="K107" s="73"/>
      <c r="L107" s="73"/>
      <c r="M107" s="73"/>
      <c r="N107" s="73"/>
      <c r="O107" s="49" t="s">
        <v>282</v>
      </c>
      <c r="P107" s="49"/>
      <c r="Q107" s="49"/>
      <c r="R107" s="49"/>
      <c r="S107" s="49"/>
      <c r="T107" s="49"/>
      <c r="U107" s="49"/>
      <c r="V107" s="49"/>
      <c r="W107" s="49">
        <v>1</v>
      </c>
      <c r="X107" s="49">
        <v>1</v>
      </c>
      <c r="Y107" s="49"/>
      <c r="Z107" s="49"/>
      <c r="AA107" s="49"/>
      <c r="AB107" s="49"/>
      <c r="AC107" s="49"/>
      <c r="AD107" s="49"/>
      <c r="AE107" s="49"/>
      <c r="AF107" s="27"/>
      <c r="AG107" s="27"/>
      <c r="AH107" s="27"/>
      <c r="AI107" s="27"/>
      <c r="AJ107" s="27"/>
      <c r="AK107" s="27"/>
      <c r="AL107" s="27"/>
      <c r="AM107" s="27"/>
      <c r="AN107" s="27"/>
      <c r="AO107" s="27"/>
      <c r="AP107" s="27"/>
    </row>
    <row r="108" spans="1:42" ht="63.75" x14ac:dyDescent="0.2">
      <c r="A108" s="43" t="s">
        <v>235</v>
      </c>
      <c r="B108" s="75" t="s">
        <v>283</v>
      </c>
      <c r="C108" s="30" t="s">
        <v>34</v>
      </c>
      <c r="D108" s="49" t="s">
        <v>284</v>
      </c>
      <c r="E108" s="50">
        <f>0.0528676432968944/4</f>
        <v>1.3216910824223599E-2</v>
      </c>
      <c r="F108" s="54">
        <f>100%*$E$108</f>
        <v>1.3216910824223599E-2</v>
      </c>
      <c r="G108" s="49"/>
      <c r="H108" s="49"/>
      <c r="I108" s="49"/>
      <c r="J108" s="49"/>
      <c r="K108" s="49"/>
      <c r="L108" s="49"/>
      <c r="M108" s="49" t="s">
        <v>285</v>
      </c>
      <c r="N108" s="49" t="s">
        <v>267</v>
      </c>
      <c r="O108" s="49"/>
      <c r="P108" s="49"/>
      <c r="Q108" s="49"/>
      <c r="R108" s="49"/>
      <c r="S108" s="49"/>
      <c r="T108" s="49"/>
      <c r="U108" s="49"/>
      <c r="V108" s="49"/>
      <c r="W108" s="49"/>
      <c r="X108" s="49"/>
      <c r="Y108" s="49"/>
      <c r="Z108" s="49"/>
      <c r="AA108" s="49"/>
      <c r="AB108" s="49"/>
      <c r="AC108" s="49"/>
      <c r="AD108" s="49"/>
      <c r="AE108" s="49"/>
      <c r="AF108" s="27"/>
      <c r="AG108" s="27"/>
      <c r="AH108" s="27"/>
      <c r="AI108" s="27"/>
      <c r="AJ108" s="27"/>
      <c r="AK108" s="27"/>
      <c r="AL108" s="27"/>
      <c r="AM108" s="27"/>
      <c r="AN108" s="27"/>
      <c r="AO108" s="27"/>
      <c r="AP108" s="27"/>
    </row>
    <row r="109" spans="1:42" ht="107.25" customHeight="1" x14ac:dyDescent="0.2">
      <c r="A109" s="49" t="s">
        <v>139</v>
      </c>
      <c r="B109" s="76"/>
      <c r="C109" s="30" t="s">
        <v>34</v>
      </c>
      <c r="D109" s="49" t="s">
        <v>286</v>
      </c>
      <c r="E109" s="50">
        <f>0.0528676432968944/4</f>
        <v>1.3216910824223599E-2</v>
      </c>
      <c r="F109" s="49"/>
      <c r="G109" s="54">
        <f>100%*$E$109</f>
        <v>1.3216910824223599E-2</v>
      </c>
      <c r="H109" s="49"/>
      <c r="I109" s="49"/>
      <c r="J109" s="49"/>
      <c r="K109" s="49"/>
      <c r="L109" s="49"/>
      <c r="M109" s="75" t="s">
        <v>287</v>
      </c>
      <c r="N109" s="49" t="s">
        <v>288</v>
      </c>
      <c r="O109" s="49" t="s">
        <v>289</v>
      </c>
      <c r="P109" s="49"/>
      <c r="Q109" s="49"/>
      <c r="R109" s="49">
        <v>1</v>
      </c>
      <c r="S109" s="49">
        <v>1</v>
      </c>
      <c r="T109" s="49"/>
      <c r="U109" s="49"/>
      <c r="V109" s="49"/>
      <c r="W109" s="49"/>
      <c r="X109" s="49"/>
      <c r="Y109" s="49"/>
      <c r="Z109" s="49"/>
      <c r="AA109" s="49"/>
      <c r="AB109" s="49"/>
      <c r="AC109" s="49"/>
      <c r="AD109" s="49"/>
      <c r="AE109" s="49"/>
      <c r="AF109" s="27"/>
      <c r="AG109" s="27"/>
      <c r="AH109" s="27"/>
      <c r="AI109" s="27"/>
      <c r="AJ109" s="27"/>
      <c r="AK109" s="27"/>
      <c r="AL109" s="27"/>
      <c r="AM109" s="27"/>
      <c r="AN109" s="27"/>
      <c r="AO109" s="27"/>
      <c r="AP109" s="27"/>
    </row>
    <row r="110" spans="1:42" ht="63.75" x14ac:dyDescent="0.2">
      <c r="A110" s="49" t="s">
        <v>139</v>
      </c>
      <c r="B110" s="76"/>
      <c r="C110" s="30" t="s">
        <v>34</v>
      </c>
      <c r="D110" s="49" t="s">
        <v>290</v>
      </c>
      <c r="E110" s="50">
        <f>0.0528676432968944/4</f>
        <v>1.3216910824223599E-2</v>
      </c>
      <c r="F110" s="49"/>
      <c r="G110" s="54">
        <f>100%*$E$110</f>
        <v>1.3216910824223599E-2</v>
      </c>
      <c r="H110" s="49"/>
      <c r="I110" s="49"/>
      <c r="J110" s="49"/>
      <c r="K110" s="49"/>
      <c r="L110" s="49"/>
      <c r="M110" s="77"/>
      <c r="N110" s="49" t="s">
        <v>291</v>
      </c>
      <c r="O110" s="49" t="s">
        <v>292</v>
      </c>
      <c r="P110" s="49"/>
      <c r="Q110" s="49"/>
      <c r="R110" s="49"/>
      <c r="S110" s="49">
        <v>1</v>
      </c>
      <c r="T110" s="49">
        <v>1</v>
      </c>
      <c r="U110" s="49"/>
      <c r="V110" s="49"/>
      <c r="W110" s="49"/>
      <c r="X110" s="49"/>
      <c r="Y110" s="49"/>
      <c r="Z110" s="49"/>
      <c r="AA110" s="49"/>
      <c r="AB110" s="49"/>
      <c r="AC110" s="49"/>
      <c r="AD110" s="49"/>
      <c r="AE110" s="49"/>
      <c r="AF110" s="27"/>
      <c r="AG110" s="27"/>
      <c r="AH110" s="27"/>
      <c r="AI110" s="27"/>
      <c r="AJ110" s="27"/>
      <c r="AK110" s="27"/>
      <c r="AL110" s="27"/>
      <c r="AM110" s="27"/>
      <c r="AN110" s="27"/>
      <c r="AO110" s="27"/>
      <c r="AP110" s="27"/>
    </row>
    <row r="111" spans="1:42" ht="76.5" x14ac:dyDescent="0.2">
      <c r="A111" s="49" t="s">
        <v>125</v>
      </c>
      <c r="B111" s="77"/>
      <c r="C111" s="30" t="s">
        <v>95</v>
      </c>
      <c r="D111" s="49" t="s">
        <v>293</v>
      </c>
      <c r="E111" s="50">
        <f>0.0528676432968944/4</f>
        <v>1.3216910824223599E-2</v>
      </c>
      <c r="F111" s="54">
        <f>100%*$E$111</f>
        <v>1.3216910824223599E-2</v>
      </c>
      <c r="G111" s="49"/>
      <c r="H111" s="49"/>
      <c r="I111" s="49"/>
      <c r="J111" s="49"/>
      <c r="K111" s="49"/>
      <c r="L111" s="49"/>
      <c r="M111" s="49"/>
      <c r="N111" s="49" t="s">
        <v>294</v>
      </c>
      <c r="O111" s="49"/>
      <c r="P111" s="49"/>
      <c r="Q111" s="49"/>
      <c r="R111" s="49"/>
      <c r="S111" s="49"/>
      <c r="T111" s="49"/>
      <c r="U111" s="49"/>
      <c r="V111" s="49"/>
      <c r="W111" s="49"/>
      <c r="X111" s="49"/>
      <c r="Y111" s="49"/>
      <c r="Z111" s="49"/>
      <c r="AA111" s="49"/>
      <c r="AB111" s="49"/>
      <c r="AC111" s="49"/>
      <c r="AD111" s="49"/>
      <c r="AE111" s="49"/>
      <c r="AF111" s="27"/>
      <c r="AG111" s="27"/>
      <c r="AH111" s="27"/>
      <c r="AI111" s="27"/>
      <c r="AJ111" s="27"/>
      <c r="AK111" s="27"/>
      <c r="AL111" s="27"/>
      <c r="AM111" s="27"/>
      <c r="AN111" s="27"/>
      <c r="AO111" s="27"/>
      <c r="AP111" s="27"/>
    </row>
    <row r="112" spans="1:42" ht="63.75" x14ac:dyDescent="0.2">
      <c r="A112" s="49" t="s">
        <v>26</v>
      </c>
      <c r="B112" s="75" t="s">
        <v>295</v>
      </c>
      <c r="C112" s="30" t="s">
        <v>34</v>
      </c>
      <c r="D112" s="49" t="s">
        <v>296</v>
      </c>
      <c r="E112" s="50">
        <f>0.0338352917100124/3</f>
        <v>1.1278430570004133E-2</v>
      </c>
      <c r="F112" s="54">
        <f>100%*$E$112</f>
        <v>1.1278430570004133E-2</v>
      </c>
      <c r="G112" s="49"/>
      <c r="H112" s="49"/>
      <c r="I112" s="49"/>
      <c r="J112" s="49"/>
      <c r="K112" s="49"/>
      <c r="L112" s="49"/>
      <c r="M112" s="49" t="s">
        <v>297</v>
      </c>
      <c r="N112" s="49" t="s">
        <v>298</v>
      </c>
      <c r="O112" s="49"/>
      <c r="P112" s="49"/>
      <c r="Q112" s="49"/>
      <c r="R112" s="49"/>
      <c r="S112" s="49"/>
      <c r="T112" s="49"/>
      <c r="U112" s="49"/>
      <c r="V112" s="49"/>
      <c r="W112" s="49"/>
      <c r="X112" s="49"/>
      <c r="Y112" s="49"/>
      <c r="Z112" s="49"/>
      <c r="AA112" s="49"/>
      <c r="AB112" s="49"/>
      <c r="AC112" s="49"/>
      <c r="AD112" s="49"/>
      <c r="AE112" s="49"/>
      <c r="AF112" s="27"/>
      <c r="AG112" s="27"/>
      <c r="AH112" s="27"/>
      <c r="AI112" s="27"/>
      <c r="AJ112" s="27"/>
      <c r="AK112" s="27"/>
      <c r="AL112" s="27"/>
      <c r="AM112" s="27"/>
      <c r="AN112" s="27"/>
      <c r="AO112" s="27"/>
      <c r="AP112" s="27"/>
    </row>
    <row r="113" spans="1:42" ht="76.5" x14ac:dyDescent="0.2">
      <c r="A113" s="49" t="s">
        <v>26</v>
      </c>
      <c r="B113" s="76"/>
      <c r="C113" s="30" t="s">
        <v>34</v>
      </c>
      <c r="D113" s="49" t="s">
        <v>299</v>
      </c>
      <c r="E113" s="50">
        <f>0.0338352917100124/3</f>
        <v>1.1278430570004133E-2</v>
      </c>
      <c r="F113" s="54">
        <f>100%*$E$113</f>
        <v>1.1278430570004133E-2</v>
      </c>
      <c r="G113" s="49"/>
      <c r="H113" s="49"/>
      <c r="I113" s="49"/>
      <c r="J113" s="49"/>
      <c r="K113" s="49"/>
      <c r="L113" s="49"/>
      <c r="M113" s="49" t="s">
        <v>300</v>
      </c>
      <c r="N113" s="49" t="s">
        <v>298</v>
      </c>
      <c r="O113" s="49"/>
      <c r="P113" s="49"/>
      <c r="Q113" s="49"/>
      <c r="R113" s="49"/>
      <c r="S113" s="49"/>
      <c r="T113" s="49"/>
      <c r="U113" s="49"/>
      <c r="V113" s="49"/>
      <c r="W113" s="49"/>
      <c r="X113" s="49"/>
      <c r="Y113" s="49"/>
      <c r="Z113" s="49"/>
      <c r="AA113" s="49"/>
      <c r="AB113" s="49"/>
      <c r="AC113" s="49"/>
      <c r="AD113" s="49"/>
      <c r="AE113" s="49"/>
      <c r="AF113" s="27"/>
      <c r="AG113" s="27"/>
      <c r="AH113" s="27"/>
      <c r="AI113" s="27"/>
      <c r="AJ113" s="27"/>
      <c r="AK113" s="27"/>
      <c r="AL113" s="27"/>
      <c r="AM113" s="27"/>
      <c r="AN113" s="27"/>
      <c r="AO113" s="27"/>
      <c r="AP113" s="27"/>
    </row>
    <row r="114" spans="1:42" ht="140.25" x14ac:dyDescent="0.2">
      <c r="A114" s="49" t="s">
        <v>26</v>
      </c>
      <c r="B114" s="77"/>
      <c r="C114" s="30" t="s">
        <v>28</v>
      </c>
      <c r="D114" s="49" t="s">
        <v>301</v>
      </c>
      <c r="E114" s="50">
        <f>0.0338352917100124/3</f>
        <v>1.1278430570004133E-2</v>
      </c>
      <c r="F114" s="54">
        <f>100%*$E$114</f>
        <v>1.1278430570004133E-2</v>
      </c>
      <c r="G114" s="49"/>
      <c r="H114" s="49"/>
      <c r="I114" s="49"/>
      <c r="J114" s="49"/>
      <c r="K114" s="49"/>
      <c r="L114" s="49"/>
      <c r="M114" s="49" t="s">
        <v>302</v>
      </c>
      <c r="N114" s="49" t="s">
        <v>298</v>
      </c>
      <c r="O114" s="49"/>
      <c r="P114" s="49"/>
      <c r="Q114" s="49"/>
      <c r="R114" s="49"/>
      <c r="S114" s="49"/>
      <c r="T114" s="49"/>
      <c r="U114" s="49"/>
      <c r="V114" s="49"/>
      <c r="W114" s="49"/>
      <c r="X114" s="49"/>
      <c r="Y114" s="49"/>
      <c r="Z114" s="49"/>
      <c r="AA114" s="49"/>
      <c r="AB114" s="49"/>
      <c r="AC114" s="49"/>
      <c r="AD114" s="49"/>
      <c r="AE114" s="49"/>
      <c r="AF114" s="27"/>
      <c r="AG114" s="27"/>
      <c r="AH114" s="27"/>
      <c r="AI114" s="27"/>
      <c r="AJ114" s="27"/>
      <c r="AK114" s="27"/>
      <c r="AL114" s="27"/>
      <c r="AM114" s="27"/>
      <c r="AN114" s="27"/>
      <c r="AO114" s="27"/>
      <c r="AP114" s="27"/>
    </row>
    <row r="115" spans="1:42" ht="89.25" x14ac:dyDescent="0.2">
      <c r="A115" s="49" t="s">
        <v>26</v>
      </c>
      <c r="B115" s="75" t="s">
        <v>303</v>
      </c>
      <c r="C115" s="30" t="s">
        <v>34</v>
      </c>
      <c r="D115" s="49" t="s">
        <v>304</v>
      </c>
      <c r="E115" s="50">
        <f>0.0528676432968944/4</f>
        <v>1.3216910824223599E-2</v>
      </c>
      <c r="F115" s="49"/>
      <c r="G115" s="49"/>
      <c r="H115" s="54">
        <f>25%*$E$115</f>
        <v>3.3042277060558998E-3</v>
      </c>
      <c r="I115" s="54">
        <f t="shared" ref="I115:K115" si="10">25%*$E$115</f>
        <v>3.3042277060558998E-3</v>
      </c>
      <c r="J115" s="54">
        <f t="shared" si="10"/>
        <v>3.3042277060558998E-3</v>
      </c>
      <c r="K115" s="54">
        <f t="shared" si="10"/>
        <v>3.3042277060558998E-3</v>
      </c>
      <c r="L115" s="49"/>
      <c r="M115" s="49" t="s">
        <v>305</v>
      </c>
      <c r="N115" s="49"/>
      <c r="O115" s="49"/>
      <c r="P115" s="49"/>
      <c r="Q115" s="49"/>
      <c r="R115" s="49"/>
      <c r="S115" s="49"/>
      <c r="T115" s="49"/>
      <c r="U115" s="49"/>
      <c r="V115" s="49"/>
      <c r="W115" s="49"/>
      <c r="X115" s="49"/>
      <c r="Y115" s="49"/>
      <c r="Z115" s="49"/>
      <c r="AA115" s="49"/>
      <c r="AB115" s="49"/>
      <c r="AC115" s="49"/>
      <c r="AD115" s="49"/>
      <c r="AE115" s="49"/>
      <c r="AF115" s="27"/>
      <c r="AG115" s="27"/>
      <c r="AH115" s="27"/>
      <c r="AI115" s="27"/>
      <c r="AJ115" s="27"/>
      <c r="AK115" s="27"/>
      <c r="AL115" s="27"/>
      <c r="AM115" s="27"/>
      <c r="AN115" s="27"/>
      <c r="AO115" s="27"/>
      <c r="AP115" s="27"/>
    </row>
    <row r="116" spans="1:42" ht="89.25" x14ac:dyDescent="0.2">
      <c r="A116" s="49" t="s">
        <v>26</v>
      </c>
      <c r="B116" s="76"/>
      <c r="C116" s="30" t="s">
        <v>28</v>
      </c>
      <c r="D116" s="49" t="s">
        <v>306</v>
      </c>
      <c r="E116" s="50">
        <f>0.0528676432968944/4</f>
        <v>1.3216910824223599E-2</v>
      </c>
      <c r="F116" s="49"/>
      <c r="G116" s="49"/>
      <c r="H116" s="54">
        <f>25%*$E$116</f>
        <v>3.3042277060558998E-3</v>
      </c>
      <c r="I116" s="54">
        <f t="shared" ref="I116:K116" si="11">25%*$E$116</f>
        <v>3.3042277060558998E-3</v>
      </c>
      <c r="J116" s="54">
        <f t="shared" si="11"/>
        <v>3.3042277060558998E-3</v>
      </c>
      <c r="K116" s="54">
        <f t="shared" si="11"/>
        <v>3.3042277060558998E-3</v>
      </c>
      <c r="L116" s="49"/>
      <c r="M116" s="49" t="s">
        <v>307</v>
      </c>
      <c r="N116" s="49"/>
      <c r="O116" s="49"/>
      <c r="P116" s="49"/>
      <c r="Q116" s="49"/>
      <c r="R116" s="49"/>
      <c r="S116" s="49"/>
      <c r="T116" s="49"/>
      <c r="U116" s="49"/>
      <c r="V116" s="49"/>
      <c r="W116" s="49"/>
      <c r="X116" s="49"/>
      <c r="Y116" s="49"/>
      <c r="Z116" s="49"/>
      <c r="AA116" s="49"/>
      <c r="AB116" s="49"/>
      <c r="AC116" s="49"/>
      <c r="AD116" s="49"/>
      <c r="AE116" s="49"/>
      <c r="AF116" s="27"/>
      <c r="AG116" s="27"/>
      <c r="AH116" s="27"/>
      <c r="AI116" s="27"/>
      <c r="AJ116" s="27"/>
      <c r="AK116" s="27"/>
      <c r="AL116" s="27"/>
      <c r="AM116" s="27"/>
      <c r="AN116" s="27"/>
      <c r="AO116" s="27"/>
      <c r="AP116" s="27"/>
    </row>
    <row r="117" spans="1:42" ht="102" x14ac:dyDescent="0.2">
      <c r="A117" s="49" t="s">
        <v>26</v>
      </c>
      <c r="B117" s="76"/>
      <c r="C117" s="30" t="s">
        <v>34</v>
      </c>
      <c r="D117" s="49" t="s">
        <v>308</v>
      </c>
      <c r="E117" s="50">
        <f>0.0528676432968944/4</f>
        <v>1.3216910824223599E-2</v>
      </c>
      <c r="F117" s="49"/>
      <c r="G117" s="49"/>
      <c r="H117" s="54">
        <f>50%*$E$117</f>
        <v>6.6084554121117996E-3</v>
      </c>
      <c r="I117" s="54">
        <f>50%*$E$117</f>
        <v>6.6084554121117996E-3</v>
      </c>
      <c r="J117" s="49"/>
      <c r="K117" s="49"/>
      <c r="L117" s="49"/>
      <c r="M117" s="49" t="s">
        <v>309</v>
      </c>
      <c r="N117" s="49"/>
      <c r="O117" s="49"/>
      <c r="P117" s="49"/>
      <c r="Q117" s="49"/>
      <c r="R117" s="49"/>
      <c r="S117" s="49"/>
      <c r="T117" s="49"/>
      <c r="U117" s="49"/>
      <c r="V117" s="49"/>
      <c r="W117" s="49"/>
      <c r="X117" s="49"/>
      <c r="Y117" s="49"/>
      <c r="Z117" s="49"/>
      <c r="AA117" s="49"/>
      <c r="AB117" s="49"/>
      <c r="AC117" s="49"/>
      <c r="AD117" s="49"/>
      <c r="AE117" s="49"/>
      <c r="AF117" s="27"/>
      <c r="AG117" s="27"/>
      <c r="AH117" s="27"/>
      <c r="AI117" s="27"/>
      <c r="AJ117" s="27"/>
      <c r="AK117" s="27"/>
      <c r="AL117" s="27"/>
      <c r="AM117" s="27"/>
      <c r="AN117" s="27"/>
      <c r="AO117" s="27"/>
      <c r="AP117" s="27"/>
    </row>
    <row r="118" spans="1:42" ht="51" x14ac:dyDescent="0.2">
      <c r="A118" s="49" t="s">
        <v>26</v>
      </c>
      <c r="B118" s="77"/>
      <c r="C118" s="30" t="s">
        <v>34</v>
      </c>
      <c r="D118" s="49" t="s">
        <v>310</v>
      </c>
      <c r="E118" s="50">
        <f>0.0528676432968944/4</f>
        <v>1.3216910824223599E-2</v>
      </c>
      <c r="F118" s="49"/>
      <c r="G118" s="49"/>
      <c r="H118" s="54">
        <f>50%*$E$118</f>
        <v>6.6084554121117996E-3</v>
      </c>
      <c r="I118" s="54">
        <f>50%*$E$118</f>
        <v>6.6084554121117996E-3</v>
      </c>
      <c r="J118" s="49"/>
      <c r="K118" s="49"/>
      <c r="L118" s="49"/>
      <c r="M118" s="49" t="s">
        <v>311</v>
      </c>
      <c r="N118" s="49"/>
      <c r="O118" s="49"/>
      <c r="P118" s="49"/>
      <c r="Q118" s="49"/>
      <c r="R118" s="49"/>
      <c r="S118" s="49"/>
      <c r="T118" s="49"/>
      <c r="U118" s="49"/>
      <c r="V118" s="49"/>
      <c r="W118" s="49"/>
      <c r="X118" s="49"/>
      <c r="Y118" s="49"/>
      <c r="Z118" s="49"/>
      <c r="AA118" s="49"/>
      <c r="AB118" s="49"/>
      <c r="AC118" s="49"/>
      <c r="AD118" s="49"/>
      <c r="AE118" s="49"/>
      <c r="AF118" s="27"/>
      <c r="AG118" s="27"/>
      <c r="AH118" s="27"/>
      <c r="AI118" s="27"/>
      <c r="AJ118" s="27"/>
      <c r="AK118" s="27"/>
      <c r="AL118" s="27"/>
      <c r="AM118" s="27"/>
      <c r="AN118" s="27"/>
      <c r="AO118" s="27"/>
      <c r="AP118" s="27"/>
    </row>
    <row r="119" spans="1:42" ht="89.25" customHeight="1" x14ac:dyDescent="0.2">
      <c r="A119" s="49" t="s">
        <v>26</v>
      </c>
      <c r="B119" s="75" t="s">
        <v>312</v>
      </c>
      <c r="C119" s="30" t="s">
        <v>34</v>
      </c>
      <c r="D119" s="49" t="s">
        <v>313</v>
      </c>
      <c r="E119" s="50">
        <f>0.0338352917100124/4</f>
        <v>8.4588229275030999E-3</v>
      </c>
      <c r="F119" s="49"/>
      <c r="G119" s="49"/>
      <c r="H119" s="49"/>
      <c r="I119" s="54">
        <f>25%*$E$119</f>
        <v>2.114705731875775E-3</v>
      </c>
      <c r="J119" s="54">
        <f t="shared" ref="J119:L119" si="12">25%*$E$119</f>
        <v>2.114705731875775E-3</v>
      </c>
      <c r="K119" s="54">
        <f t="shared" si="12"/>
        <v>2.114705731875775E-3</v>
      </c>
      <c r="L119" s="54">
        <f t="shared" si="12"/>
        <v>2.114705731875775E-3</v>
      </c>
      <c r="M119" s="49" t="s">
        <v>314</v>
      </c>
      <c r="N119" s="49"/>
      <c r="O119" s="49"/>
      <c r="P119" s="49"/>
      <c r="Q119" s="49"/>
      <c r="R119" s="49"/>
      <c r="S119" s="49"/>
      <c r="T119" s="49"/>
      <c r="U119" s="49"/>
      <c r="V119" s="49"/>
      <c r="W119" s="49"/>
      <c r="X119" s="49"/>
      <c r="Y119" s="49"/>
      <c r="Z119" s="49"/>
      <c r="AA119" s="49"/>
      <c r="AB119" s="49"/>
      <c r="AC119" s="49"/>
      <c r="AD119" s="49"/>
      <c r="AE119" s="49"/>
      <c r="AF119" s="27"/>
      <c r="AG119" s="27"/>
      <c r="AH119" s="27"/>
      <c r="AI119" s="27"/>
      <c r="AJ119" s="27"/>
      <c r="AK119" s="27"/>
      <c r="AL119" s="27"/>
      <c r="AM119" s="27"/>
      <c r="AN119" s="27"/>
      <c r="AO119" s="27"/>
      <c r="AP119" s="27"/>
    </row>
    <row r="120" spans="1:42" ht="63.75" x14ac:dyDescent="0.2">
      <c r="A120" s="49" t="s">
        <v>26</v>
      </c>
      <c r="B120" s="76"/>
      <c r="C120" s="30" t="s">
        <v>34</v>
      </c>
      <c r="D120" s="49" t="s">
        <v>315</v>
      </c>
      <c r="E120" s="50">
        <f>0.0338352917100124/4</f>
        <v>8.4588229275030999E-3</v>
      </c>
      <c r="F120" s="49"/>
      <c r="G120" s="49"/>
      <c r="H120" s="49"/>
      <c r="I120" s="54">
        <f>25%*$E$120</f>
        <v>2.114705731875775E-3</v>
      </c>
      <c r="J120" s="54">
        <f t="shared" ref="J120:L120" si="13">25%*$E$120</f>
        <v>2.114705731875775E-3</v>
      </c>
      <c r="K120" s="54">
        <f t="shared" si="13"/>
        <v>2.114705731875775E-3</v>
      </c>
      <c r="L120" s="54">
        <f t="shared" si="13"/>
        <v>2.114705731875775E-3</v>
      </c>
      <c r="M120" s="49" t="s">
        <v>316</v>
      </c>
      <c r="N120" s="49"/>
      <c r="O120" s="49"/>
      <c r="P120" s="49"/>
      <c r="Q120" s="49"/>
      <c r="R120" s="49"/>
      <c r="S120" s="49"/>
      <c r="T120" s="49"/>
      <c r="U120" s="49"/>
      <c r="V120" s="49"/>
      <c r="W120" s="49"/>
      <c r="X120" s="49"/>
      <c r="Y120" s="49"/>
      <c r="Z120" s="49"/>
      <c r="AA120" s="49"/>
      <c r="AB120" s="49"/>
      <c r="AC120" s="49"/>
      <c r="AD120" s="49"/>
      <c r="AE120" s="49"/>
      <c r="AF120" s="27"/>
      <c r="AG120" s="27"/>
      <c r="AH120" s="27"/>
      <c r="AI120" s="27"/>
      <c r="AJ120" s="27"/>
      <c r="AK120" s="27"/>
      <c r="AL120" s="27"/>
      <c r="AM120" s="27"/>
      <c r="AN120" s="27"/>
      <c r="AO120" s="27"/>
      <c r="AP120" s="27"/>
    </row>
    <row r="121" spans="1:42" ht="63.75" x14ac:dyDescent="0.2">
      <c r="A121" s="49" t="s">
        <v>26</v>
      </c>
      <c r="B121" s="76"/>
      <c r="C121" s="30" t="s">
        <v>28</v>
      </c>
      <c r="D121" s="49" t="s">
        <v>317</v>
      </c>
      <c r="E121" s="50">
        <f>0.0338352917100124/4</f>
        <v>8.4588229275030999E-3</v>
      </c>
      <c r="F121" s="49"/>
      <c r="G121" s="49"/>
      <c r="H121" s="54">
        <f>20%*$E$121</f>
        <v>1.6917645855006201E-3</v>
      </c>
      <c r="I121" s="54">
        <f t="shared" ref="I121:L121" si="14">20%*$E$121</f>
        <v>1.6917645855006201E-3</v>
      </c>
      <c r="J121" s="54">
        <f t="shared" si="14"/>
        <v>1.6917645855006201E-3</v>
      </c>
      <c r="K121" s="54">
        <f t="shared" si="14"/>
        <v>1.6917645855006201E-3</v>
      </c>
      <c r="L121" s="54">
        <f t="shared" si="14"/>
        <v>1.6917645855006201E-3</v>
      </c>
      <c r="M121" s="49" t="s">
        <v>307</v>
      </c>
      <c r="N121" s="49"/>
      <c r="O121" s="49"/>
      <c r="P121" s="49"/>
      <c r="Q121" s="49"/>
      <c r="R121" s="49"/>
      <c r="S121" s="49"/>
      <c r="T121" s="49"/>
      <c r="U121" s="49"/>
      <c r="V121" s="49"/>
      <c r="W121" s="49"/>
      <c r="X121" s="49"/>
      <c r="Y121" s="49"/>
      <c r="Z121" s="49"/>
      <c r="AA121" s="49"/>
      <c r="AB121" s="49"/>
      <c r="AC121" s="49"/>
      <c r="AD121" s="49"/>
      <c r="AE121" s="49"/>
      <c r="AF121" s="27"/>
      <c r="AG121" s="27"/>
      <c r="AH121" s="27"/>
      <c r="AI121" s="27"/>
      <c r="AJ121" s="27"/>
      <c r="AK121" s="27"/>
      <c r="AL121" s="27"/>
      <c r="AM121" s="27"/>
      <c r="AN121" s="27"/>
      <c r="AO121" s="27"/>
      <c r="AP121" s="27"/>
    </row>
    <row r="122" spans="1:42" ht="102" x14ac:dyDescent="0.2">
      <c r="A122" s="49" t="s">
        <v>26</v>
      </c>
      <c r="B122" s="77"/>
      <c r="C122" s="30" t="s">
        <v>28</v>
      </c>
      <c r="D122" s="49" t="s">
        <v>318</v>
      </c>
      <c r="E122" s="50">
        <f>0.0338352917100124/4</f>
        <v>8.4588229275030999E-3</v>
      </c>
      <c r="F122" s="49"/>
      <c r="G122" s="49"/>
      <c r="H122" s="54">
        <f>20%*$E$122</f>
        <v>1.6917645855006201E-3</v>
      </c>
      <c r="I122" s="54">
        <f t="shared" ref="I122:L122" si="15">20%*$E$122</f>
        <v>1.6917645855006201E-3</v>
      </c>
      <c r="J122" s="54">
        <f t="shared" si="15"/>
        <v>1.6917645855006201E-3</v>
      </c>
      <c r="K122" s="54">
        <f t="shared" si="15"/>
        <v>1.6917645855006201E-3</v>
      </c>
      <c r="L122" s="54">
        <f t="shared" si="15"/>
        <v>1.6917645855006201E-3</v>
      </c>
      <c r="M122" s="49" t="s">
        <v>319</v>
      </c>
      <c r="N122" s="49"/>
      <c r="O122" s="49"/>
      <c r="P122" s="49"/>
      <c r="Q122" s="49"/>
      <c r="R122" s="49"/>
      <c r="S122" s="49"/>
      <c r="T122" s="49"/>
      <c r="U122" s="49"/>
      <c r="V122" s="49"/>
      <c r="W122" s="49"/>
      <c r="X122" s="49"/>
      <c r="Y122" s="49"/>
      <c r="Z122" s="49"/>
      <c r="AA122" s="49"/>
      <c r="AB122" s="49"/>
      <c r="AC122" s="49"/>
      <c r="AD122" s="49"/>
      <c r="AE122" s="49"/>
      <c r="AF122" s="27"/>
      <c r="AG122" s="27"/>
      <c r="AH122" s="27"/>
      <c r="AI122" s="27"/>
      <c r="AJ122" s="27"/>
      <c r="AK122" s="27"/>
      <c r="AL122" s="27"/>
      <c r="AM122" s="27"/>
      <c r="AN122" s="27"/>
      <c r="AO122" s="27"/>
      <c r="AP122" s="27"/>
    </row>
    <row r="123" spans="1:42" ht="94.5" customHeight="1" x14ac:dyDescent="0.2">
      <c r="A123" s="73" t="s">
        <v>26</v>
      </c>
      <c r="B123" s="75" t="s">
        <v>320</v>
      </c>
      <c r="C123" s="73" t="s">
        <v>28</v>
      </c>
      <c r="D123" s="73" t="s">
        <v>321</v>
      </c>
      <c r="E123" s="74">
        <f>0.0211470573187578/5</f>
        <v>4.2294114637515595E-3</v>
      </c>
      <c r="F123" s="73"/>
      <c r="G123" s="74">
        <f>(100%/6)*$E$123</f>
        <v>7.0490191062525984E-4</v>
      </c>
      <c r="H123" s="74">
        <f t="shared" ref="H123:L123" si="16">(100%/6)*$E$123</f>
        <v>7.0490191062525984E-4</v>
      </c>
      <c r="I123" s="74">
        <f t="shared" si="16"/>
        <v>7.0490191062525984E-4</v>
      </c>
      <c r="J123" s="74">
        <f t="shared" si="16"/>
        <v>7.0490191062525984E-4</v>
      </c>
      <c r="K123" s="74">
        <f t="shared" si="16"/>
        <v>7.0490191062525984E-4</v>
      </c>
      <c r="L123" s="74">
        <f t="shared" si="16"/>
        <v>7.0490191062525984E-4</v>
      </c>
      <c r="M123" s="73" t="s">
        <v>322</v>
      </c>
      <c r="N123" s="73" t="s">
        <v>323</v>
      </c>
      <c r="O123" s="49" t="s">
        <v>324</v>
      </c>
      <c r="P123" s="49"/>
      <c r="Q123" s="49"/>
      <c r="R123" s="49"/>
      <c r="S123" s="49">
        <v>1</v>
      </c>
      <c r="T123" s="49"/>
      <c r="U123" s="49"/>
      <c r="V123" s="49"/>
      <c r="W123" s="49"/>
      <c r="X123" s="49"/>
      <c r="Y123" s="49"/>
      <c r="Z123" s="49"/>
      <c r="AA123" s="49"/>
      <c r="AB123" s="49"/>
      <c r="AC123" s="49"/>
      <c r="AD123" s="49"/>
      <c r="AE123" s="49"/>
      <c r="AF123" s="27"/>
      <c r="AG123" s="27"/>
      <c r="AH123" s="27"/>
      <c r="AI123" s="27"/>
      <c r="AJ123" s="27"/>
      <c r="AK123" s="27"/>
      <c r="AL123" s="27"/>
      <c r="AM123" s="27"/>
      <c r="AN123" s="27"/>
      <c r="AO123" s="27"/>
      <c r="AP123" s="27"/>
    </row>
    <row r="124" spans="1:42" x14ac:dyDescent="0.2">
      <c r="A124" s="73"/>
      <c r="B124" s="76"/>
      <c r="C124" s="73"/>
      <c r="D124" s="73"/>
      <c r="E124" s="74"/>
      <c r="F124" s="73"/>
      <c r="G124" s="74"/>
      <c r="H124" s="74"/>
      <c r="I124" s="74"/>
      <c r="J124" s="74"/>
      <c r="K124" s="74"/>
      <c r="L124" s="74"/>
      <c r="M124" s="73"/>
      <c r="N124" s="73"/>
      <c r="O124" s="49" t="s">
        <v>325</v>
      </c>
      <c r="P124" s="49"/>
      <c r="Q124" s="49"/>
      <c r="R124" s="49"/>
      <c r="S124" s="49"/>
      <c r="T124" s="49">
        <v>1</v>
      </c>
      <c r="U124" s="49"/>
      <c r="V124" s="49"/>
      <c r="W124" s="49"/>
      <c r="X124" s="49"/>
      <c r="Y124" s="49"/>
      <c r="Z124" s="49"/>
      <c r="AA124" s="49"/>
      <c r="AB124" s="49"/>
      <c r="AC124" s="49"/>
      <c r="AD124" s="49"/>
      <c r="AE124" s="49"/>
      <c r="AF124" s="27"/>
      <c r="AG124" s="27"/>
      <c r="AH124" s="27"/>
      <c r="AI124" s="27"/>
      <c r="AJ124" s="27"/>
      <c r="AK124" s="27"/>
      <c r="AL124" s="27"/>
      <c r="AM124" s="27"/>
      <c r="AN124" s="27"/>
      <c r="AO124" s="27"/>
      <c r="AP124" s="27"/>
    </row>
    <row r="125" spans="1:42" x14ac:dyDescent="0.2">
      <c r="A125" s="73"/>
      <c r="B125" s="76"/>
      <c r="C125" s="73"/>
      <c r="D125" s="73"/>
      <c r="E125" s="74"/>
      <c r="F125" s="73"/>
      <c r="G125" s="74"/>
      <c r="H125" s="74"/>
      <c r="I125" s="74"/>
      <c r="J125" s="74"/>
      <c r="K125" s="74"/>
      <c r="L125" s="74"/>
      <c r="M125" s="73"/>
      <c r="N125" s="73"/>
      <c r="O125" s="49" t="s">
        <v>326</v>
      </c>
      <c r="P125" s="49"/>
      <c r="Q125" s="49"/>
      <c r="R125" s="49"/>
      <c r="S125" s="49"/>
      <c r="T125" s="49"/>
      <c r="U125" s="49">
        <v>1</v>
      </c>
      <c r="V125" s="49"/>
      <c r="W125" s="49"/>
      <c r="X125" s="49"/>
      <c r="Y125" s="49"/>
      <c r="Z125" s="49"/>
      <c r="AA125" s="49"/>
      <c r="AB125" s="49"/>
      <c r="AC125" s="49"/>
      <c r="AD125" s="49"/>
      <c r="AE125" s="49"/>
      <c r="AF125" s="27"/>
      <c r="AG125" s="27"/>
      <c r="AH125" s="27"/>
      <c r="AI125" s="27"/>
      <c r="AJ125" s="27"/>
      <c r="AK125" s="27"/>
      <c r="AL125" s="27"/>
      <c r="AM125" s="27"/>
      <c r="AN125" s="27"/>
      <c r="AO125" s="27"/>
      <c r="AP125" s="27"/>
    </row>
    <row r="126" spans="1:42" ht="51" x14ac:dyDescent="0.2">
      <c r="A126" s="49" t="s">
        <v>26</v>
      </c>
      <c r="B126" s="76"/>
      <c r="C126" s="30" t="s">
        <v>41</v>
      </c>
      <c r="D126" s="49" t="s">
        <v>327</v>
      </c>
      <c r="E126" s="50">
        <f>0.0211470573187578/5</f>
        <v>4.2294114637515595E-3</v>
      </c>
      <c r="F126" s="49"/>
      <c r="G126" s="49"/>
      <c r="H126" s="54">
        <f>20%*$E$126</f>
        <v>8.458822927503119E-4</v>
      </c>
      <c r="I126" s="54">
        <f t="shared" ref="I126:L126" si="17">20%*$E$126</f>
        <v>8.458822927503119E-4</v>
      </c>
      <c r="J126" s="54">
        <f t="shared" si="17"/>
        <v>8.458822927503119E-4</v>
      </c>
      <c r="K126" s="54">
        <f t="shared" si="17"/>
        <v>8.458822927503119E-4</v>
      </c>
      <c r="L126" s="54">
        <f t="shared" si="17"/>
        <v>8.458822927503119E-4</v>
      </c>
      <c r="M126" s="49" t="s">
        <v>328</v>
      </c>
      <c r="N126" s="49"/>
      <c r="O126" s="49"/>
      <c r="P126" s="49"/>
      <c r="Q126" s="49"/>
      <c r="R126" s="49"/>
      <c r="S126" s="49"/>
      <c r="T126" s="49"/>
      <c r="U126" s="49"/>
      <c r="V126" s="49"/>
      <c r="W126" s="49"/>
      <c r="X126" s="49"/>
      <c r="Y126" s="49"/>
      <c r="Z126" s="49"/>
      <c r="AA126" s="49"/>
      <c r="AB126" s="49"/>
      <c r="AC126" s="49"/>
      <c r="AD126" s="49"/>
      <c r="AE126" s="49"/>
      <c r="AF126" s="27"/>
      <c r="AG126" s="27"/>
      <c r="AH126" s="27"/>
      <c r="AI126" s="27"/>
      <c r="AJ126" s="27"/>
      <c r="AK126" s="27"/>
      <c r="AL126" s="27"/>
      <c r="AM126" s="27"/>
      <c r="AN126" s="27"/>
      <c r="AO126" s="27"/>
      <c r="AP126" s="27"/>
    </row>
    <row r="127" spans="1:42" ht="84.75" customHeight="1" x14ac:dyDescent="0.2">
      <c r="A127" s="73" t="s">
        <v>26</v>
      </c>
      <c r="B127" s="76"/>
      <c r="C127" s="73" t="s">
        <v>34</v>
      </c>
      <c r="D127" s="73" t="s">
        <v>329</v>
      </c>
      <c r="E127" s="74">
        <f>0.0211470573187578/5</f>
        <v>4.2294114637515595E-3</v>
      </c>
      <c r="F127" s="73"/>
      <c r="G127" s="74">
        <f>(100%/6)*$E$127</f>
        <v>7.0490191062525984E-4</v>
      </c>
      <c r="H127" s="74">
        <f t="shared" ref="H127:L127" si="18">(100%/6)*$E$127</f>
        <v>7.0490191062525984E-4</v>
      </c>
      <c r="I127" s="74">
        <f t="shared" si="18"/>
        <v>7.0490191062525984E-4</v>
      </c>
      <c r="J127" s="74">
        <f t="shared" si="18"/>
        <v>7.0490191062525984E-4</v>
      </c>
      <c r="K127" s="74">
        <f t="shared" si="18"/>
        <v>7.0490191062525984E-4</v>
      </c>
      <c r="L127" s="74">
        <f t="shared" si="18"/>
        <v>7.0490191062525984E-4</v>
      </c>
      <c r="M127" s="73" t="s">
        <v>330</v>
      </c>
      <c r="N127" s="73" t="s">
        <v>331</v>
      </c>
      <c r="O127" s="49" t="s">
        <v>332</v>
      </c>
      <c r="P127" s="49"/>
      <c r="Q127" s="49"/>
      <c r="R127" s="49"/>
      <c r="S127" s="49">
        <v>1</v>
      </c>
      <c r="T127" s="49"/>
      <c r="U127" s="49"/>
      <c r="V127" s="49"/>
      <c r="W127" s="49"/>
      <c r="X127" s="49"/>
      <c r="Y127" s="49"/>
      <c r="Z127" s="49"/>
      <c r="AA127" s="49"/>
      <c r="AB127" s="49"/>
      <c r="AC127" s="49"/>
      <c r="AD127" s="49"/>
      <c r="AE127" s="49"/>
      <c r="AF127" s="27"/>
      <c r="AG127" s="27"/>
      <c r="AH127" s="27"/>
      <c r="AI127" s="27"/>
      <c r="AJ127" s="27"/>
      <c r="AK127" s="27"/>
      <c r="AL127" s="27"/>
      <c r="AM127" s="27"/>
      <c r="AN127" s="27"/>
      <c r="AO127" s="27"/>
      <c r="AP127" s="27"/>
    </row>
    <row r="128" spans="1:42" x14ac:dyDescent="0.2">
      <c r="A128" s="73"/>
      <c r="B128" s="76"/>
      <c r="C128" s="73"/>
      <c r="D128" s="73"/>
      <c r="E128" s="74"/>
      <c r="F128" s="73"/>
      <c r="G128" s="74"/>
      <c r="H128" s="74"/>
      <c r="I128" s="74"/>
      <c r="J128" s="74"/>
      <c r="K128" s="74"/>
      <c r="L128" s="74"/>
      <c r="M128" s="73"/>
      <c r="N128" s="73"/>
      <c r="O128" s="49" t="s">
        <v>333</v>
      </c>
      <c r="P128" s="49"/>
      <c r="Q128" s="49"/>
      <c r="R128" s="49"/>
      <c r="S128" s="49"/>
      <c r="T128" s="49">
        <v>1</v>
      </c>
      <c r="U128" s="49">
        <v>1</v>
      </c>
      <c r="V128" s="49"/>
      <c r="W128" s="49"/>
      <c r="X128" s="49"/>
      <c r="Y128" s="49"/>
      <c r="Z128" s="49"/>
      <c r="AA128" s="49"/>
      <c r="AB128" s="49"/>
      <c r="AC128" s="49"/>
      <c r="AD128" s="49"/>
      <c r="AE128" s="49"/>
      <c r="AF128" s="27"/>
      <c r="AG128" s="27"/>
      <c r="AH128" s="27"/>
      <c r="AI128" s="27"/>
      <c r="AJ128" s="27"/>
      <c r="AK128" s="27"/>
      <c r="AL128" s="27"/>
      <c r="AM128" s="27"/>
      <c r="AN128" s="27"/>
      <c r="AO128" s="27"/>
      <c r="AP128" s="27"/>
    </row>
    <row r="129" spans="1:42" ht="25.5" x14ac:dyDescent="0.2">
      <c r="A129" s="73"/>
      <c r="B129" s="76"/>
      <c r="C129" s="73"/>
      <c r="D129" s="73"/>
      <c r="E129" s="74"/>
      <c r="F129" s="73"/>
      <c r="G129" s="74"/>
      <c r="H129" s="74"/>
      <c r="I129" s="74"/>
      <c r="J129" s="74"/>
      <c r="K129" s="74"/>
      <c r="L129" s="74"/>
      <c r="M129" s="73"/>
      <c r="N129" s="73"/>
      <c r="O129" s="49" t="s">
        <v>334</v>
      </c>
      <c r="P129" s="49"/>
      <c r="Q129" s="49"/>
      <c r="R129" s="49"/>
      <c r="S129" s="49"/>
      <c r="T129" s="49">
        <v>1</v>
      </c>
      <c r="U129" s="49">
        <v>1</v>
      </c>
      <c r="V129" s="49"/>
      <c r="W129" s="49"/>
      <c r="X129" s="49"/>
      <c r="Y129" s="49"/>
      <c r="Z129" s="49"/>
      <c r="AA129" s="49"/>
      <c r="AB129" s="49"/>
      <c r="AC129" s="49"/>
      <c r="AD129" s="49"/>
      <c r="AE129" s="49"/>
      <c r="AF129" s="27"/>
      <c r="AG129" s="27"/>
      <c r="AH129" s="27"/>
      <c r="AI129" s="27"/>
      <c r="AJ129" s="27"/>
      <c r="AK129" s="27"/>
      <c r="AL129" s="27"/>
      <c r="AM129" s="27"/>
      <c r="AN129" s="27"/>
      <c r="AO129" s="27"/>
      <c r="AP129" s="27"/>
    </row>
    <row r="130" spans="1:42" x14ac:dyDescent="0.2">
      <c r="A130" s="73"/>
      <c r="B130" s="76"/>
      <c r="C130" s="73"/>
      <c r="D130" s="73"/>
      <c r="E130" s="74"/>
      <c r="F130" s="73"/>
      <c r="G130" s="74"/>
      <c r="H130" s="74"/>
      <c r="I130" s="74"/>
      <c r="J130" s="74"/>
      <c r="K130" s="74"/>
      <c r="L130" s="74"/>
      <c r="M130" s="73"/>
      <c r="N130" s="73"/>
      <c r="O130" s="49" t="s">
        <v>335</v>
      </c>
      <c r="P130" s="49"/>
      <c r="Q130" s="49"/>
      <c r="R130" s="49"/>
      <c r="S130" s="49"/>
      <c r="T130" s="49"/>
      <c r="U130" s="49"/>
      <c r="V130" s="49">
        <v>1</v>
      </c>
      <c r="W130" s="49"/>
      <c r="X130" s="49"/>
      <c r="Y130" s="49"/>
      <c r="Z130" s="49"/>
      <c r="AA130" s="49"/>
      <c r="AB130" s="49"/>
      <c r="AC130" s="49"/>
      <c r="AD130" s="49"/>
      <c r="AE130" s="49"/>
      <c r="AF130" s="27"/>
      <c r="AG130" s="27"/>
      <c r="AH130" s="27"/>
      <c r="AI130" s="27"/>
      <c r="AJ130" s="27"/>
      <c r="AK130" s="27"/>
      <c r="AL130" s="27"/>
      <c r="AM130" s="27"/>
      <c r="AN130" s="27"/>
      <c r="AO130" s="27"/>
      <c r="AP130" s="27"/>
    </row>
    <row r="131" spans="1:42" ht="102" x14ac:dyDescent="0.2">
      <c r="A131" s="49" t="s">
        <v>26</v>
      </c>
      <c r="B131" s="76"/>
      <c r="C131" s="30" t="s">
        <v>28</v>
      </c>
      <c r="D131" s="49" t="s">
        <v>336</v>
      </c>
      <c r="E131" s="50">
        <f>0.0211470573187578/5</f>
        <v>4.2294114637515595E-3</v>
      </c>
      <c r="F131" s="49"/>
      <c r="G131" s="49"/>
      <c r="H131" s="54">
        <f>20%*$E$131</f>
        <v>8.458822927503119E-4</v>
      </c>
      <c r="I131" s="54">
        <f t="shared" ref="I131:L131" si="19">20%*$E$131</f>
        <v>8.458822927503119E-4</v>
      </c>
      <c r="J131" s="54">
        <f t="shared" si="19"/>
        <v>8.458822927503119E-4</v>
      </c>
      <c r="K131" s="54">
        <f t="shared" si="19"/>
        <v>8.458822927503119E-4</v>
      </c>
      <c r="L131" s="54">
        <f t="shared" si="19"/>
        <v>8.458822927503119E-4</v>
      </c>
      <c r="M131" s="49" t="s">
        <v>307</v>
      </c>
      <c r="N131" s="49"/>
      <c r="O131" s="49"/>
      <c r="P131" s="49"/>
      <c r="Q131" s="49"/>
      <c r="R131" s="49"/>
      <c r="S131" s="49"/>
      <c r="T131" s="49"/>
      <c r="U131" s="49"/>
      <c r="V131" s="49"/>
      <c r="W131" s="49"/>
      <c r="X131" s="49"/>
      <c r="Y131" s="49"/>
      <c r="Z131" s="49"/>
      <c r="AA131" s="49"/>
      <c r="AB131" s="49"/>
      <c r="AC131" s="49"/>
      <c r="AD131" s="49"/>
      <c r="AE131" s="49"/>
      <c r="AF131" s="27"/>
      <c r="AG131" s="27"/>
      <c r="AH131" s="27"/>
      <c r="AI131" s="27"/>
      <c r="AJ131" s="27"/>
      <c r="AK131" s="27"/>
      <c r="AL131" s="27"/>
      <c r="AM131" s="27"/>
      <c r="AN131" s="27"/>
      <c r="AO131" s="27"/>
      <c r="AP131" s="27"/>
    </row>
    <row r="132" spans="1:42" ht="127.5" x14ac:dyDescent="0.2">
      <c r="A132" s="49" t="s">
        <v>26</v>
      </c>
      <c r="B132" s="77"/>
      <c r="C132" s="30" t="s">
        <v>28</v>
      </c>
      <c r="D132" s="49" t="s">
        <v>337</v>
      </c>
      <c r="E132" s="50">
        <f>0.0211470573187578/5</f>
        <v>4.2294114637515595E-3</v>
      </c>
      <c r="F132" s="49"/>
      <c r="G132" s="49"/>
      <c r="H132" s="54">
        <f>20%*$E$132</f>
        <v>8.458822927503119E-4</v>
      </c>
      <c r="I132" s="54">
        <f t="shared" ref="I132:L132" si="20">20%*$E$132</f>
        <v>8.458822927503119E-4</v>
      </c>
      <c r="J132" s="54">
        <f t="shared" si="20"/>
        <v>8.458822927503119E-4</v>
      </c>
      <c r="K132" s="54">
        <f t="shared" si="20"/>
        <v>8.458822927503119E-4</v>
      </c>
      <c r="L132" s="54">
        <f t="shared" si="20"/>
        <v>8.458822927503119E-4</v>
      </c>
      <c r="M132" s="49" t="s">
        <v>338</v>
      </c>
      <c r="N132" s="49"/>
      <c r="O132" s="49"/>
      <c r="P132" s="49"/>
      <c r="Q132" s="49"/>
      <c r="R132" s="49"/>
      <c r="S132" s="49"/>
      <c r="T132" s="49"/>
      <c r="U132" s="49"/>
      <c r="V132" s="49"/>
      <c r="W132" s="49"/>
      <c r="X132" s="49"/>
      <c r="Y132" s="49"/>
      <c r="Z132" s="49"/>
      <c r="AA132" s="49"/>
      <c r="AB132" s="49"/>
      <c r="AC132" s="49"/>
      <c r="AD132" s="49"/>
      <c r="AE132" s="49"/>
      <c r="AF132" s="27"/>
      <c r="AG132" s="27"/>
      <c r="AH132" s="27"/>
      <c r="AI132" s="27"/>
      <c r="AJ132" s="27"/>
      <c r="AK132" s="27"/>
      <c r="AL132" s="27"/>
      <c r="AM132" s="27"/>
      <c r="AN132" s="27"/>
      <c r="AO132" s="27"/>
      <c r="AP132" s="27"/>
    </row>
    <row r="133" spans="1:42" ht="63.75" customHeight="1" x14ac:dyDescent="0.2">
      <c r="A133" s="49" t="s">
        <v>26</v>
      </c>
      <c r="B133" s="75" t="s">
        <v>339</v>
      </c>
      <c r="C133" s="30" t="s">
        <v>34</v>
      </c>
      <c r="D133" s="49" t="s">
        <v>340</v>
      </c>
      <c r="E133" s="50">
        <f>0.0211470573187578/3</f>
        <v>7.0490191062525997E-3</v>
      </c>
      <c r="F133" s="49"/>
      <c r="G133" s="49"/>
      <c r="H133" s="54">
        <f>20%*$E$133</f>
        <v>1.4098038212505201E-3</v>
      </c>
      <c r="I133" s="54">
        <f t="shared" ref="I133:L133" si="21">20%*$E$133</f>
        <v>1.4098038212505201E-3</v>
      </c>
      <c r="J133" s="54">
        <f t="shared" si="21"/>
        <v>1.4098038212505201E-3</v>
      </c>
      <c r="K133" s="54">
        <f t="shared" si="21"/>
        <v>1.4098038212505201E-3</v>
      </c>
      <c r="L133" s="54">
        <f t="shared" si="21"/>
        <v>1.4098038212505201E-3</v>
      </c>
      <c r="M133" s="49" t="s">
        <v>341</v>
      </c>
      <c r="N133" s="49"/>
      <c r="O133" s="49"/>
      <c r="P133" s="49"/>
      <c r="Q133" s="49"/>
      <c r="R133" s="49"/>
      <c r="S133" s="49"/>
      <c r="T133" s="49"/>
      <c r="U133" s="49"/>
      <c r="V133" s="49"/>
      <c r="W133" s="49"/>
      <c r="X133" s="49"/>
      <c r="Y133" s="49"/>
      <c r="Z133" s="49"/>
      <c r="AA133" s="49"/>
      <c r="AB133" s="49"/>
      <c r="AC133" s="49"/>
      <c r="AD133" s="49"/>
      <c r="AE133" s="49"/>
      <c r="AF133" s="27"/>
      <c r="AG133" s="27"/>
      <c r="AH133" s="27"/>
      <c r="AI133" s="27"/>
      <c r="AJ133" s="27"/>
      <c r="AK133" s="27"/>
      <c r="AL133" s="27"/>
      <c r="AM133" s="27"/>
      <c r="AN133" s="27"/>
      <c r="AO133" s="27"/>
      <c r="AP133" s="27"/>
    </row>
    <row r="134" spans="1:42" ht="89.25" x14ac:dyDescent="0.2">
      <c r="A134" s="49" t="s">
        <v>26</v>
      </c>
      <c r="B134" s="76"/>
      <c r="C134" s="30" t="s">
        <v>34</v>
      </c>
      <c r="D134" s="49" t="s">
        <v>342</v>
      </c>
      <c r="E134" s="50">
        <f>0.0211470573187578/3</f>
        <v>7.0490191062525997E-3</v>
      </c>
      <c r="F134" s="49"/>
      <c r="G134" s="49"/>
      <c r="H134" s="54">
        <f>20%*$E$134</f>
        <v>1.4098038212505201E-3</v>
      </c>
      <c r="I134" s="54">
        <f t="shared" ref="I134:L134" si="22">20%*$E$134</f>
        <v>1.4098038212505201E-3</v>
      </c>
      <c r="J134" s="54">
        <f t="shared" si="22"/>
        <v>1.4098038212505201E-3</v>
      </c>
      <c r="K134" s="54">
        <f t="shared" si="22"/>
        <v>1.4098038212505201E-3</v>
      </c>
      <c r="L134" s="54">
        <f t="shared" si="22"/>
        <v>1.4098038212505201E-3</v>
      </c>
      <c r="M134" s="49" t="s">
        <v>343</v>
      </c>
      <c r="N134" s="49"/>
      <c r="O134" s="49"/>
      <c r="P134" s="49"/>
      <c r="Q134" s="49"/>
      <c r="R134" s="49"/>
      <c r="S134" s="49"/>
      <c r="T134" s="49"/>
      <c r="U134" s="49"/>
      <c r="V134" s="49"/>
      <c r="W134" s="49"/>
      <c r="X134" s="49"/>
      <c r="Y134" s="49"/>
      <c r="Z134" s="49"/>
      <c r="AA134" s="49"/>
      <c r="AB134" s="49"/>
      <c r="AC134" s="49"/>
      <c r="AD134" s="49"/>
      <c r="AE134" s="49"/>
      <c r="AF134" s="27"/>
      <c r="AG134" s="27"/>
      <c r="AH134" s="27"/>
      <c r="AI134" s="27"/>
      <c r="AJ134" s="27"/>
      <c r="AK134" s="27"/>
      <c r="AL134" s="27"/>
      <c r="AM134" s="27"/>
      <c r="AN134" s="27"/>
      <c r="AO134" s="27"/>
      <c r="AP134" s="27"/>
    </row>
    <row r="135" spans="1:42" ht="102" x14ac:dyDescent="0.2">
      <c r="A135" s="49" t="s">
        <v>26</v>
      </c>
      <c r="B135" s="77"/>
      <c r="C135" s="30" t="s">
        <v>34</v>
      </c>
      <c r="D135" s="49" t="s">
        <v>344</v>
      </c>
      <c r="E135" s="50">
        <f>0.0211470573187578/3</f>
        <v>7.0490191062525997E-3</v>
      </c>
      <c r="F135" s="49"/>
      <c r="G135" s="49"/>
      <c r="H135" s="54">
        <f>20%*$E$135</f>
        <v>1.4098038212505201E-3</v>
      </c>
      <c r="I135" s="54">
        <f t="shared" ref="I135:L135" si="23">20%*$E$135</f>
        <v>1.4098038212505201E-3</v>
      </c>
      <c r="J135" s="54">
        <f t="shared" si="23"/>
        <v>1.4098038212505201E-3</v>
      </c>
      <c r="K135" s="54">
        <f t="shared" si="23"/>
        <v>1.4098038212505201E-3</v>
      </c>
      <c r="L135" s="54">
        <f t="shared" si="23"/>
        <v>1.4098038212505201E-3</v>
      </c>
      <c r="M135" s="49" t="s">
        <v>345</v>
      </c>
      <c r="N135" s="49"/>
      <c r="O135" s="49"/>
      <c r="P135" s="49"/>
      <c r="Q135" s="49"/>
      <c r="R135" s="49"/>
      <c r="S135" s="49"/>
      <c r="T135" s="49"/>
      <c r="U135" s="49"/>
      <c r="V135" s="49"/>
      <c r="W135" s="49"/>
      <c r="X135" s="49"/>
      <c r="Y135" s="49"/>
      <c r="Z135" s="49"/>
      <c r="AA135" s="49"/>
      <c r="AB135" s="49"/>
      <c r="AC135" s="49"/>
      <c r="AD135" s="49"/>
      <c r="AE135" s="49"/>
      <c r="AF135" s="27"/>
      <c r="AG135" s="27"/>
      <c r="AH135" s="27"/>
      <c r="AI135" s="27"/>
      <c r="AJ135" s="27"/>
      <c r="AK135" s="27"/>
      <c r="AL135" s="27"/>
      <c r="AM135" s="27"/>
      <c r="AN135" s="27"/>
      <c r="AO135" s="27"/>
      <c r="AP135" s="27"/>
    </row>
    <row r="136" spans="1:42" ht="102" x14ac:dyDescent="0.2">
      <c r="A136" s="49" t="s">
        <v>26</v>
      </c>
      <c r="B136" s="75" t="s">
        <v>346</v>
      </c>
      <c r="C136" s="30" t="s">
        <v>28</v>
      </c>
      <c r="D136" s="49" t="s">
        <v>347</v>
      </c>
      <c r="E136" s="50">
        <f t="shared" ref="E136:E141" si="24">0.0338352917100124/3</f>
        <v>1.1278430570004133E-2</v>
      </c>
      <c r="F136" s="49"/>
      <c r="G136" s="49"/>
      <c r="H136" s="54">
        <f>20%*$E$136</f>
        <v>2.2556861140008268E-3</v>
      </c>
      <c r="I136" s="54">
        <f t="shared" ref="I136:L136" si="25">20%*$E$136</f>
        <v>2.2556861140008268E-3</v>
      </c>
      <c r="J136" s="54">
        <f t="shared" si="25"/>
        <v>2.2556861140008268E-3</v>
      </c>
      <c r="K136" s="54">
        <f t="shared" si="25"/>
        <v>2.2556861140008268E-3</v>
      </c>
      <c r="L136" s="54">
        <f t="shared" si="25"/>
        <v>2.2556861140008268E-3</v>
      </c>
      <c r="M136" s="49" t="s">
        <v>348</v>
      </c>
      <c r="N136" s="49"/>
      <c r="O136" s="49"/>
      <c r="P136" s="49"/>
      <c r="Q136" s="49"/>
      <c r="R136" s="49"/>
      <c r="S136" s="49"/>
      <c r="T136" s="49"/>
      <c r="U136" s="49"/>
      <c r="V136" s="49"/>
      <c r="W136" s="49"/>
      <c r="X136" s="49"/>
      <c r="Y136" s="49"/>
      <c r="Z136" s="49"/>
      <c r="AA136" s="49"/>
      <c r="AB136" s="49"/>
      <c r="AC136" s="49"/>
      <c r="AD136" s="49"/>
      <c r="AE136" s="49"/>
      <c r="AF136" s="27"/>
      <c r="AG136" s="27"/>
      <c r="AH136" s="27"/>
      <c r="AI136" s="27"/>
      <c r="AJ136" s="27"/>
      <c r="AK136" s="27"/>
      <c r="AL136" s="27"/>
      <c r="AM136" s="27"/>
      <c r="AN136" s="27"/>
      <c r="AO136" s="27"/>
      <c r="AP136" s="27"/>
    </row>
    <row r="137" spans="1:42" ht="63.75" x14ac:dyDescent="0.2">
      <c r="A137" s="49" t="s">
        <v>26</v>
      </c>
      <c r="B137" s="76"/>
      <c r="C137" s="30" t="s">
        <v>28</v>
      </c>
      <c r="D137" s="49" t="s">
        <v>349</v>
      </c>
      <c r="E137" s="50">
        <f t="shared" si="24"/>
        <v>1.1278430570004133E-2</v>
      </c>
      <c r="F137" s="49"/>
      <c r="G137" s="49"/>
      <c r="H137" s="50">
        <f>100%*$E$137</f>
        <v>1.1278430570004133E-2</v>
      </c>
      <c r="I137" s="49"/>
      <c r="J137" s="49"/>
      <c r="K137" s="49"/>
      <c r="L137" s="49"/>
      <c r="M137" s="49" t="s">
        <v>307</v>
      </c>
      <c r="N137" s="49"/>
      <c r="O137" s="49"/>
      <c r="P137" s="49"/>
      <c r="Q137" s="49"/>
      <c r="R137" s="49"/>
      <c r="S137" s="49"/>
      <c r="T137" s="49"/>
      <c r="U137" s="49"/>
      <c r="V137" s="49"/>
      <c r="W137" s="49"/>
      <c r="X137" s="49"/>
      <c r="Y137" s="49"/>
      <c r="Z137" s="49"/>
      <c r="AA137" s="49"/>
      <c r="AB137" s="49"/>
      <c r="AC137" s="49"/>
      <c r="AD137" s="49"/>
      <c r="AE137" s="49"/>
      <c r="AF137" s="27"/>
      <c r="AG137" s="27"/>
      <c r="AH137" s="27"/>
      <c r="AI137" s="27"/>
      <c r="AJ137" s="27"/>
      <c r="AK137" s="27"/>
      <c r="AL137" s="27"/>
      <c r="AM137" s="27"/>
      <c r="AN137" s="27"/>
      <c r="AO137" s="27"/>
      <c r="AP137" s="27"/>
    </row>
    <row r="138" spans="1:42" ht="89.25" x14ac:dyDescent="0.2">
      <c r="A138" s="49" t="s">
        <v>26</v>
      </c>
      <c r="B138" s="77"/>
      <c r="C138" s="30" t="s">
        <v>95</v>
      </c>
      <c r="D138" s="49" t="s">
        <v>350</v>
      </c>
      <c r="E138" s="50">
        <f t="shared" si="24"/>
        <v>1.1278430570004133E-2</v>
      </c>
      <c r="F138" s="49"/>
      <c r="G138" s="49"/>
      <c r="H138" s="50">
        <f>50%*$E$138</f>
        <v>5.6392152850020666E-3</v>
      </c>
      <c r="I138" s="50">
        <f>50%*$E$138</f>
        <v>5.6392152850020666E-3</v>
      </c>
      <c r="J138" s="49"/>
      <c r="K138" s="49"/>
      <c r="L138" s="49"/>
      <c r="M138" s="49" t="s">
        <v>351</v>
      </c>
      <c r="N138" s="49"/>
      <c r="O138" s="49"/>
      <c r="P138" s="49"/>
      <c r="Q138" s="49"/>
      <c r="R138" s="49"/>
      <c r="S138" s="49"/>
      <c r="T138" s="49"/>
      <c r="U138" s="49"/>
      <c r="V138" s="49"/>
      <c r="W138" s="49"/>
      <c r="X138" s="49"/>
      <c r="Y138" s="49"/>
      <c r="Z138" s="49"/>
      <c r="AA138" s="49"/>
      <c r="AB138" s="49"/>
      <c r="AC138" s="49"/>
      <c r="AD138" s="49"/>
      <c r="AE138" s="49"/>
      <c r="AF138" s="27"/>
      <c r="AG138" s="27"/>
      <c r="AH138" s="27"/>
      <c r="AI138" s="27"/>
      <c r="AJ138" s="27"/>
      <c r="AK138" s="27"/>
      <c r="AL138" s="27"/>
      <c r="AM138" s="27"/>
      <c r="AN138" s="27"/>
      <c r="AO138" s="27"/>
      <c r="AP138" s="27"/>
    </row>
    <row r="139" spans="1:42" ht="102" customHeight="1" x14ac:dyDescent="0.2">
      <c r="A139" s="49" t="s">
        <v>26</v>
      </c>
      <c r="B139" s="75" t="s">
        <v>352</v>
      </c>
      <c r="C139" s="30" t="s">
        <v>28</v>
      </c>
      <c r="D139" s="49" t="s">
        <v>353</v>
      </c>
      <c r="E139" s="50">
        <f t="shared" si="24"/>
        <v>1.1278430570004133E-2</v>
      </c>
      <c r="F139" s="49"/>
      <c r="G139" s="49"/>
      <c r="H139" s="54">
        <f>20%*$E$139</f>
        <v>2.2556861140008268E-3</v>
      </c>
      <c r="I139" s="54">
        <f t="shared" ref="I139:L139" si="26">20%*$E$139</f>
        <v>2.2556861140008268E-3</v>
      </c>
      <c r="J139" s="54">
        <f t="shared" si="26"/>
        <v>2.2556861140008268E-3</v>
      </c>
      <c r="K139" s="54">
        <f t="shared" si="26"/>
        <v>2.2556861140008268E-3</v>
      </c>
      <c r="L139" s="54">
        <f t="shared" si="26"/>
        <v>2.2556861140008268E-3</v>
      </c>
      <c r="M139" s="49" t="s">
        <v>354</v>
      </c>
      <c r="N139" s="49"/>
      <c r="O139" s="49"/>
      <c r="P139" s="49"/>
      <c r="Q139" s="49"/>
      <c r="R139" s="49"/>
      <c r="S139" s="49"/>
      <c r="T139" s="49"/>
      <c r="U139" s="49"/>
      <c r="V139" s="49"/>
      <c r="W139" s="49"/>
      <c r="X139" s="49"/>
      <c r="Y139" s="49"/>
      <c r="Z139" s="49"/>
      <c r="AA139" s="49"/>
      <c r="AB139" s="49"/>
      <c r="AC139" s="49"/>
      <c r="AD139" s="49"/>
      <c r="AE139" s="49"/>
      <c r="AF139" s="27"/>
      <c r="AG139" s="27"/>
      <c r="AH139" s="27"/>
      <c r="AI139" s="27"/>
      <c r="AJ139" s="27"/>
      <c r="AK139" s="27"/>
      <c r="AL139" s="27"/>
      <c r="AM139" s="27"/>
      <c r="AN139" s="27"/>
      <c r="AO139" s="27"/>
      <c r="AP139" s="27"/>
    </row>
    <row r="140" spans="1:42" ht="102" x14ac:dyDescent="0.2">
      <c r="A140" s="49" t="s">
        <v>26</v>
      </c>
      <c r="B140" s="76"/>
      <c r="C140" s="30" t="s">
        <v>41</v>
      </c>
      <c r="D140" s="49" t="s">
        <v>355</v>
      </c>
      <c r="E140" s="50">
        <f t="shared" si="24"/>
        <v>1.1278430570004133E-2</v>
      </c>
      <c r="F140" s="49"/>
      <c r="G140" s="54">
        <f>100%*E140</f>
        <v>1.1278430570004133E-2</v>
      </c>
      <c r="H140" s="49"/>
      <c r="I140" s="49"/>
      <c r="J140" s="49"/>
      <c r="K140" s="49"/>
      <c r="L140" s="49"/>
      <c r="M140" s="49" t="s">
        <v>356</v>
      </c>
      <c r="N140" s="49" t="s">
        <v>357</v>
      </c>
      <c r="O140" s="49" t="s">
        <v>358</v>
      </c>
      <c r="P140" s="49"/>
      <c r="Q140" s="49"/>
      <c r="R140" s="49"/>
      <c r="S140" s="49">
        <v>1</v>
      </c>
      <c r="T140" s="49"/>
      <c r="U140" s="49"/>
      <c r="V140" s="49"/>
      <c r="W140" s="49"/>
      <c r="X140" s="49"/>
      <c r="Y140" s="49"/>
      <c r="Z140" s="49"/>
      <c r="AA140" s="49"/>
      <c r="AB140" s="49"/>
      <c r="AC140" s="49"/>
      <c r="AD140" s="49"/>
      <c r="AE140" s="49"/>
      <c r="AF140" s="27"/>
      <c r="AG140" s="27"/>
      <c r="AH140" s="27"/>
      <c r="AI140" s="27"/>
      <c r="AJ140" s="27"/>
      <c r="AK140" s="27"/>
      <c r="AL140" s="27"/>
      <c r="AM140" s="27"/>
      <c r="AN140" s="27"/>
      <c r="AO140" s="27"/>
      <c r="AP140" s="27"/>
    </row>
    <row r="141" spans="1:42" ht="127.5" x14ac:dyDescent="0.2">
      <c r="A141" s="49" t="s">
        <v>26</v>
      </c>
      <c r="B141" s="77"/>
      <c r="C141" s="30" t="s">
        <v>28</v>
      </c>
      <c r="D141" s="49" t="s">
        <v>359</v>
      </c>
      <c r="E141" s="50">
        <f t="shared" si="24"/>
        <v>1.1278430570004133E-2</v>
      </c>
      <c r="F141" s="54">
        <f>30%*E141</f>
        <v>3.3835291710012398E-3</v>
      </c>
      <c r="G141" s="49"/>
      <c r="H141" s="54">
        <f>35%*$E$141</f>
        <v>3.9474506995014463E-3</v>
      </c>
      <c r="I141" s="49"/>
      <c r="J141" s="49"/>
      <c r="K141" s="54">
        <f>35%*$E$141</f>
        <v>3.9474506995014463E-3</v>
      </c>
      <c r="L141" s="49"/>
      <c r="M141" s="49" t="s">
        <v>360</v>
      </c>
      <c r="N141" s="49" t="s">
        <v>361</v>
      </c>
      <c r="O141" s="49"/>
      <c r="P141" s="49"/>
      <c r="Q141" s="49"/>
      <c r="R141" s="49"/>
      <c r="S141" s="49"/>
      <c r="T141" s="49"/>
      <c r="U141" s="49"/>
      <c r="V141" s="49"/>
      <c r="W141" s="49"/>
      <c r="X141" s="49"/>
      <c r="Y141" s="49"/>
      <c r="Z141" s="49"/>
      <c r="AA141" s="49"/>
      <c r="AB141" s="49"/>
      <c r="AC141" s="49"/>
      <c r="AD141" s="49"/>
      <c r="AE141" s="49"/>
      <c r="AF141" s="27"/>
      <c r="AG141" s="27"/>
      <c r="AH141" s="27"/>
      <c r="AI141" s="27"/>
      <c r="AJ141" s="27"/>
      <c r="AK141" s="27"/>
      <c r="AL141" s="27"/>
      <c r="AM141" s="27"/>
      <c r="AN141" s="27"/>
      <c r="AO141" s="27"/>
      <c r="AP141" s="27"/>
    </row>
    <row r="142" spans="1:42" ht="242.25" x14ac:dyDescent="0.2">
      <c r="A142" s="49" t="s">
        <v>26</v>
      </c>
      <c r="B142" s="49" t="s">
        <v>362</v>
      </c>
      <c r="C142" s="30" t="s">
        <v>95</v>
      </c>
      <c r="D142" s="49" t="s">
        <v>363</v>
      </c>
      <c r="E142" s="50">
        <f>0.0211470573187578</f>
        <v>2.1147057318757798E-2</v>
      </c>
      <c r="F142" s="49"/>
      <c r="G142" s="49"/>
      <c r="H142" s="54">
        <f>50%*$E$142</f>
        <v>1.0573528659378899E-2</v>
      </c>
      <c r="I142" s="54">
        <f>50%*$E$142</f>
        <v>1.0573528659378899E-2</v>
      </c>
      <c r="J142" s="49"/>
      <c r="K142" s="49"/>
      <c r="L142" s="49"/>
      <c r="M142" s="49" t="s">
        <v>364</v>
      </c>
      <c r="N142" s="49"/>
      <c r="O142" s="49"/>
      <c r="P142" s="49"/>
      <c r="Q142" s="49"/>
      <c r="R142" s="49"/>
      <c r="S142" s="49"/>
      <c r="T142" s="49"/>
      <c r="U142" s="49"/>
      <c r="V142" s="49"/>
      <c r="W142" s="49"/>
      <c r="X142" s="49"/>
      <c r="Y142" s="49"/>
      <c r="Z142" s="49"/>
      <c r="AA142" s="49"/>
      <c r="AB142" s="49"/>
      <c r="AC142" s="49"/>
      <c r="AD142" s="49"/>
      <c r="AE142" s="49"/>
      <c r="AF142" s="27"/>
      <c r="AG142" s="27"/>
      <c r="AH142" s="27"/>
      <c r="AI142" s="27"/>
      <c r="AJ142" s="27"/>
      <c r="AK142" s="27"/>
      <c r="AL142" s="27"/>
      <c r="AM142" s="27"/>
      <c r="AN142" s="27"/>
      <c r="AO142" s="27"/>
      <c r="AP142" s="27"/>
    </row>
    <row r="143" spans="1:42" ht="102" customHeight="1" x14ac:dyDescent="0.2">
      <c r="A143" s="49" t="s">
        <v>26</v>
      </c>
      <c r="B143" s="75" t="s">
        <v>365</v>
      </c>
      <c r="C143" s="30" t="s">
        <v>41</v>
      </c>
      <c r="D143" s="49" t="s">
        <v>366</v>
      </c>
      <c r="E143" s="50">
        <f>0.0528676432968944/8</f>
        <v>6.6084554121117996E-3</v>
      </c>
      <c r="F143" s="49"/>
      <c r="G143" s="50">
        <f>(100%/6)*$E$143</f>
        <v>1.1014092353519665E-3</v>
      </c>
      <c r="H143" s="50">
        <f t="shared" ref="H143:L143" si="27">(100%/6)*$E$143</f>
        <v>1.1014092353519665E-3</v>
      </c>
      <c r="I143" s="50">
        <f t="shared" si="27"/>
        <v>1.1014092353519665E-3</v>
      </c>
      <c r="J143" s="50">
        <f t="shared" si="27"/>
        <v>1.1014092353519665E-3</v>
      </c>
      <c r="K143" s="50">
        <f t="shared" si="27"/>
        <v>1.1014092353519665E-3</v>
      </c>
      <c r="L143" s="50">
        <f t="shared" si="27"/>
        <v>1.1014092353519665E-3</v>
      </c>
      <c r="M143" s="49" t="s">
        <v>367</v>
      </c>
      <c r="N143" s="49" t="s">
        <v>368</v>
      </c>
      <c r="O143" s="49"/>
      <c r="P143" s="49"/>
      <c r="Q143" s="49"/>
      <c r="R143" s="49"/>
      <c r="S143" s="49">
        <v>1</v>
      </c>
      <c r="T143" s="49">
        <v>1</v>
      </c>
      <c r="U143" s="49">
        <v>1</v>
      </c>
      <c r="V143" s="49">
        <v>1</v>
      </c>
      <c r="W143" s="49">
        <v>1</v>
      </c>
      <c r="X143" s="49">
        <v>1</v>
      </c>
      <c r="Y143" s="49">
        <v>1</v>
      </c>
      <c r="Z143" s="49">
        <v>1</v>
      </c>
      <c r="AA143" s="49">
        <v>1</v>
      </c>
      <c r="AB143" s="49">
        <v>1</v>
      </c>
      <c r="AC143" s="49"/>
      <c r="AD143" s="49"/>
      <c r="AE143" s="49"/>
      <c r="AF143" s="27"/>
      <c r="AG143" s="27"/>
      <c r="AH143" s="27"/>
      <c r="AI143" s="27"/>
      <c r="AJ143" s="27"/>
      <c r="AK143" s="27"/>
      <c r="AL143" s="27"/>
      <c r="AM143" s="27"/>
      <c r="AN143" s="27"/>
      <c r="AO143" s="27"/>
      <c r="AP143" s="27"/>
    </row>
    <row r="144" spans="1:42" ht="114.75" x14ac:dyDescent="0.2">
      <c r="A144" s="49" t="s">
        <v>26</v>
      </c>
      <c r="B144" s="76"/>
      <c r="C144" s="30" t="s">
        <v>41</v>
      </c>
      <c r="D144" s="49" t="s">
        <v>369</v>
      </c>
      <c r="E144" s="50">
        <f>0.0528676432968944/8</f>
        <v>6.6084554121117996E-3</v>
      </c>
      <c r="F144" s="49"/>
      <c r="G144" s="49"/>
      <c r="H144" s="54">
        <f>20%*$E$144</f>
        <v>1.32169108242236E-3</v>
      </c>
      <c r="I144" s="54">
        <f t="shared" ref="I144:L144" si="28">20%*$E$144</f>
        <v>1.32169108242236E-3</v>
      </c>
      <c r="J144" s="54">
        <f t="shared" si="28"/>
        <v>1.32169108242236E-3</v>
      </c>
      <c r="K144" s="54">
        <f t="shared" si="28"/>
        <v>1.32169108242236E-3</v>
      </c>
      <c r="L144" s="54">
        <f t="shared" si="28"/>
        <v>1.32169108242236E-3</v>
      </c>
      <c r="M144" s="49" t="s">
        <v>370</v>
      </c>
      <c r="N144" s="49" t="s">
        <v>371</v>
      </c>
      <c r="O144" s="49"/>
      <c r="P144" s="49"/>
      <c r="Q144" s="49"/>
      <c r="R144" s="49"/>
      <c r="S144" s="49"/>
      <c r="T144" s="49"/>
      <c r="U144" s="49"/>
      <c r="V144" s="49"/>
      <c r="W144" s="49"/>
      <c r="X144" s="49"/>
      <c r="Y144" s="49"/>
      <c r="Z144" s="49"/>
      <c r="AA144" s="49"/>
      <c r="AB144" s="49"/>
      <c r="AC144" s="49"/>
      <c r="AD144" s="49"/>
      <c r="AE144" s="49"/>
      <c r="AF144" s="27"/>
      <c r="AG144" s="27"/>
      <c r="AH144" s="27"/>
      <c r="AI144" s="27"/>
      <c r="AJ144" s="27"/>
      <c r="AK144" s="27"/>
      <c r="AL144" s="27"/>
      <c r="AM144" s="27"/>
      <c r="AN144" s="27"/>
      <c r="AO144" s="27"/>
      <c r="AP144" s="27"/>
    </row>
    <row r="145" spans="1:42" ht="25.5" x14ac:dyDescent="0.2">
      <c r="A145" s="73" t="s">
        <v>26</v>
      </c>
      <c r="B145" s="76"/>
      <c r="C145" s="73" t="s">
        <v>41</v>
      </c>
      <c r="D145" s="73" t="s">
        <v>372</v>
      </c>
      <c r="E145" s="74">
        <f>0.0528676432968944/8</f>
        <v>6.6084554121117996E-3</v>
      </c>
      <c r="F145" s="73"/>
      <c r="G145" s="74">
        <f>(100%/6)*$E$145</f>
        <v>1.1014092353519665E-3</v>
      </c>
      <c r="H145" s="74">
        <f t="shared" ref="H145:L145" si="29">(100%/6)*$E$145</f>
        <v>1.1014092353519665E-3</v>
      </c>
      <c r="I145" s="74">
        <f t="shared" si="29"/>
        <v>1.1014092353519665E-3</v>
      </c>
      <c r="J145" s="74">
        <f t="shared" si="29"/>
        <v>1.1014092353519665E-3</v>
      </c>
      <c r="K145" s="74">
        <f t="shared" si="29"/>
        <v>1.1014092353519665E-3</v>
      </c>
      <c r="L145" s="74">
        <f t="shared" si="29"/>
        <v>1.1014092353519665E-3</v>
      </c>
      <c r="M145" s="73" t="s">
        <v>373</v>
      </c>
      <c r="N145" s="73" t="s">
        <v>374</v>
      </c>
      <c r="O145" s="49" t="s">
        <v>375</v>
      </c>
      <c r="P145" s="49"/>
      <c r="Q145" s="49"/>
      <c r="R145" s="49"/>
      <c r="S145" s="49"/>
      <c r="T145" s="49">
        <v>1</v>
      </c>
      <c r="U145" s="49">
        <v>1</v>
      </c>
      <c r="V145" s="49"/>
      <c r="W145" s="49"/>
      <c r="X145" s="49"/>
      <c r="Y145" s="49"/>
      <c r="Z145" s="49"/>
      <c r="AA145" s="49"/>
      <c r="AB145" s="49"/>
      <c r="AC145" s="49"/>
      <c r="AD145" s="49"/>
      <c r="AE145" s="49"/>
      <c r="AF145" s="27"/>
      <c r="AG145" s="27"/>
      <c r="AH145" s="27"/>
      <c r="AI145" s="27"/>
      <c r="AJ145" s="27"/>
      <c r="AK145" s="27"/>
      <c r="AL145" s="27"/>
      <c r="AM145" s="27"/>
      <c r="AN145" s="27"/>
      <c r="AO145" s="27"/>
      <c r="AP145" s="27"/>
    </row>
    <row r="146" spans="1:42" ht="25.5" x14ac:dyDescent="0.2">
      <c r="A146" s="73"/>
      <c r="B146" s="76"/>
      <c r="C146" s="73"/>
      <c r="D146" s="73"/>
      <c r="E146" s="74"/>
      <c r="F146" s="73"/>
      <c r="G146" s="74"/>
      <c r="H146" s="74"/>
      <c r="I146" s="74"/>
      <c r="J146" s="74"/>
      <c r="K146" s="74"/>
      <c r="L146" s="74"/>
      <c r="M146" s="73"/>
      <c r="N146" s="73"/>
      <c r="O146" s="49" t="s">
        <v>376</v>
      </c>
      <c r="P146" s="49"/>
      <c r="Q146" s="49"/>
      <c r="R146" s="49"/>
      <c r="S146" s="49"/>
      <c r="T146" s="49"/>
      <c r="U146" s="49">
        <v>1</v>
      </c>
      <c r="V146" s="49">
        <v>1</v>
      </c>
      <c r="W146" s="49">
        <v>1</v>
      </c>
      <c r="X146" s="49">
        <v>1</v>
      </c>
      <c r="Y146" s="49">
        <v>1</v>
      </c>
      <c r="Z146" s="49">
        <v>1</v>
      </c>
      <c r="AA146" s="49">
        <v>1</v>
      </c>
      <c r="AB146" s="49">
        <v>1</v>
      </c>
      <c r="AC146" s="49"/>
      <c r="AD146" s="49"/>
      <c r="AE146" s="49"/>
      <c r="AF146" s="27"/>
      <c r="AG146" s="27"/>
      <c r="AH146" s="27"/>
      <c r="AI146" s="27"/>
      <c r="AJ146" s="27"/>
      <c r="AK146" s="27"/>
      <c r="AL146" s="27"/>
      <c r="AM146" s="27"/>
      <c r="AN146" s="27"/>
      <c r="AO146" s="27"/>
      <c r="AP146" s="27"/>
    </row>
    <row r="147" spans="1:42" ht="25.5" x14ac:dyDescent="0.2">
      <c r="A147" s="73"/>
      <c r="B147" s="76"/>
      <c r="C147" s="73"/>
      <c r="D147" s="73"/>
      <c r="E147" s="74"/>
      <c r="F147" s="73"/>
      <c r="G147" s="74"/>
      <c r="H147" s="74"/>
      <c r="I147" s="74"/>
      <c r="J147" s="74"/>
      <c r="K147" s="74"/>
      <c r="L147" s="74"/>
      <c r="M147" s="73"/>
      <c r="N147" s="73"/>
      <c r="O147" s="49" t="s">
        <v>377</v>
      </c>
      <c r="P147" s="49"/>
      <c r="Q147" s="49"/>
      <c r="R147" s="49"/>
      <c r="S147" s="49"/>
      <c r="T147" s="49"/>
      <c r="U147" s="49"/>
      <c r="V147" s="49">
        <v>1</v>
      </c>
      <c r="W147" s="49"/>
      <c r="X147" s="49"/>
      <c r="Y147" s="49"/>
      <c r="Z147" s="49"/>
      <c r="AA147" s="49"/>
      <c r="AB147" s="49">
        <v>1</v>
      </c>
      <c r="AC147" s="49"/>
      <c r="AD147" s="49"/>
      <c r="AE147" s="49"/>
      <c r="AF147" s="27"/>
      <c r="AG147" s="27"/>
      <c r="AH147" s="27"/>
      <c r="AI147" s="27"/>
      <c r="AJ147" s="27"/>
      <c r="AK147" s="27"/>
      <c r="AL147" s="27"/>
      <c r="AM147" s="27"/>
      <c r="AN147" s="27"/>
      <c r="AO147" s="27"/>
      <c r="AP147" s="27"/>
    </row>
    <row r="148" spans="1:42" x14ac:dyDescent="0.2">
      <c r="A148" s="73"/>
      <c r="B148" s="76"/>
      <c r="C148" s="73"/>
      <c r="D148" s="73"/>
      <c r="E148" s="74"/>
      <c r="F148" s="73"/>
      <c r="G148" s="74"/>
      <c r="H148" s="74"/>
      <c r="I148" s="74"/>
      <c r="J148" s="74"/>
      <c r="K148" s="74"/>
      <c r="L148" s="74"/>
      <c r="M148" s="73"/>
      <c r="N148" s="73"/>
      <c r="O148" s="49" t="s">
        <v>378</v>
      </c>
      <c r="P148" s="49"/>
      <c r="Q148" s="49"/>
      <c r="R148" s="49"/>
      <c r="S148" s="49"/>
      <c r="T148" s="49"/>
      <c r="U148" s="49"/>
      <c r="V148" s="49"/>
      <c r="W148" s="49"/>
      <c r="X148" s="49"/>
      <c r="Y148" s="49"/>
      <c r="Z148" s="49"/>
      <c r="AA148" s="49">
        <v>1</v>
      </c>
      <c r="AB148" s="49">
        <v>1</v>
      </c>
      <c r="AC148" s="49"/>
      <c r="AD148" s="49"/>
      <c r="AE148" s="49"/>
      <c r="AF148" s="27"/>
      <c r="AG148" s="27"/>
      <c r="AH148" s="27"/>
      <c r="AI148" s="27"/>
      <c r="AJ148" s="27"/>
      <c r="AK148" s="27"/>
      <c r="AL148" s="27"/>
      <c r="AM148" s="27"/>
      <c r="AN148" s="27"/>
      <c r="AO148" s="27"/>
      <c r="AP148" s="27"/>
    </row>
    <row r="149" spans="1:42" ht="76.5" x14ac:dyDescent="0.2">
      <c r="A149" s="49" t="s">
        <v>26</v>
      </c>
      <c r="B149" s="76"/>
      <c r="C149" s="30" t="s">
        <v>34</v>
      </c>
      <c r="D149" s="49" t="s">
        <v>379</v>
      </c>
      <c r="E149" s="50">
        <f>0.0528676432968944/8</f>
        <v>6.6084554121117996E-3</v>
      </c>
      <c r="F149" s="49"/>
      <c r="G149" s="49"/>
      <c r="H149" s="49"/>
      <c r="I149" s="54">
        <f>100%*E149</f>
        <v>6.6084554121117996E-3</v>
      </c>
      <c r="J149" s="49"/>
      <c r="K149" s="49"/>
      <c r="L149" s="49"/>
      <c r="M149" s="49" t="s">
        <v>380</v>
      </c>
      <c r="N149" s="49"/>
      <c r="O149" s="49"/>
      <c r="P149" s="49"/>
      <c r="Q149" s="49"/>
      <c r="R149" s="49"/>
      <c r="S149" s="49"/>
      <c r="T149" s="49"/>
      <c r="U149" s="49"/>
      <c r="V149" s="49"/>
      <c r="W149" s="49"/>
      <c r="X149" s="49"/>
      <c r="Y149" s="49"/>
      <c r="Z149" s="49"/>
      <c r="AA149" s="49"/>
      <c r="AB149" s="49"/>
      <c r="AC149" s="49"/>
      <c r="AD149" s="49"/>
      <c r="AE149" s="49"/>
      <c r="AF149" s="27"/>
      <c r="AG149" s="27"/>
      <c r="AH149" s="27"/>
      <c r="AI149" s="27"/>
      <c r="AJ149" s="27"/>
      <c r="AK149" s="27"/>
      <c r="AL149" s="27"/>
      <c r="AM149" s="27"/>
      <c r="AN149" s="27"/>
      <c r="AO149" s="27"/>
      <c r="AP149" s="27"/>
    </row>
    <row r="150" spans="1:42" ht="89.25" x14ac:dyDescent="0.2">
      <c r="A150" s="49" t="s">
        <v>26</v>
      </c>
      <c r="B150" s="76"/>
      <c r="C150" s="30" t="s">
        <v>34</v>
      </c>
      <c r="D150" s="49" t="s">
        <v>381</v>
      </c>
      <c r="E150" s="50">
        <f>0.0528676432968944/8</f>
        <v>6.6084554121117996E-3</v>
      </c>
      <c r="F150" s="49"/>
      <c r="G150" s="49"/>
      <c r="H150" s="49"/>
      <c r="I150" s="54">
        <f>100%*E150</f>
        <v>6.6084554121117996E-3</v>
      </c>
      <c r="J150" s="49"/>
      <c r="K150" s="49"/>
      <c r="L150" s="49"/>
      <c r="M150" s="49" t="s">
        <v>382</v>
      </c>
      <c r="N150" s="49"/>
      <c r="O150" s="49"/>
      <c r="P150" s="49"/>
      <c r="Q150" s="49"/>
      <c r="R150" s="49"/>
      <c r="S150" s="49"/>
      <c r="T150" s="49"/>
      <c r="U150" s="49"/>
      <c r="V150" s="49"/>
      <c r="W150" s="49"/>
      <c r="X150" s="49"/>
      <c r="Y150" s="49"/>
      <c r="Z150" s="49"/>
      <c r="AA150" s="49"/>
      <c r="AB150" s="49"/>
      <c r="AC150" s="49"/>
      <c r="AD150" s="49"/>
      <c r="AE150" s="49"/>
      <c r="AF150" s="27"/>
      <c r="AG150" s="27"/>
      <c r="AH150" s="27"/>
      <c r="AI150" s="27"/>
      <c r="AJ150" s="27"/>
      <c r="AK150" s="27"/>
      <c r="AL150" s="27"/>
      <c r="AM150" s="27"/>
      <c r="AN150" s="27"/>
      <c r="AO150" s="27"/>
      <c r="AP150" s="27"/>
    </row>
    <row r="151" spans="1:42" ht="25.5" x14ac:dyDescent="0.2">
      <c r="A151" s="73" t="s">
        <v>26</v>
      </c>
      <c r="B151" s="76"/>
      <c r="C151" s="73" t="s">
        <v>34</v>
      </c>
      <c r="D151" s="73" t="s">
        <v>383</v>
      </c>
      <c r="E151" s="74">
        <f>0.0528676432968944/8</f>
        <v>6.6084554121117996E-3</v>
      </c>
      <c r="F151" s="73"/>
      <c r="G151" s="83">
        <f>50%*$E$151</f>
        <v>3.3042277060558998E-3</v>
      </c>
      <c r="H151" s="73"/>
      <c r="I151" s="83">
        <f>50%*$E$151</f>
        <v>3.3042277060558998E-3</v>
      </c>
      <c r="J151" s="73"/>
      <c r="K151" s="73"/>
      <c r="L151" s="73"/>
      <c r="M151" s="73" t="s">
        <v>384</v>
      </c>
      <c r="N151" s="73" t="s">
        <v>385</v>
      </c>
      <c r="O151" s="49" t="s">
        <v>386</v>
      </c>
      <c r="P151" s="49"/>
      <c r="Q151" s="49"/>
      <c r="R151" s="49"/>
      <c r="S151" s="49">
        <v>1</v>
      </c>
      <c r="T151" s="49">
        <v>1</v>
      </c>
      <c r="U151" s="49"/>
      <c r="V151" s="49"/>
      <c r="W151" s="49"/>
      <c r="X151" s="49"/>
      <c r="Y151" s="49"/>
      <c r="Z151" s="49"/>
      <c r="AA151" s="49"/>
      <c r="AB151" s="49"/>
      <c r="AC151" s="49"/>
      <c r="AD151" s="49"/>
      <c r="AE151" s="49"/>
      <c r="AF151" s="27"/>
      <c r="AG151" s="27"/>
      <c r="AH151" s="27"/>
      <c r="AI151" s="27"/>
      <c r="AJ151" s="27"/>
      <c r="AK151" s="27"/>
      <c r="AL151" s="27"/>
      <c r="AM151" s="27"/>
      <c r="AN151" s="27"/>
      <c r="AO151" s="27"/>
      <c r="AP151" s="27"/>
    </row>
    <row r="152" spans="1:42" x14ac:dyDescent="0.2">
      <c r="A152" s="73"/>
      <c r="B152" s="76"/>
      <c r="C152" s="73"/>
      <c r="D152" s="73"/>
      <c r="E152" s="74"/>
      <c r="F152" s="73"/>
      <c r="G152" s="73"/>
      <c r="H152" s="73"/>
      <c r="I152" s="73"/>
      <c r="J152" s="73"/>
      <c r="K152" s="73"/>
      <c r="L152" s="73"/>
      <c r="M152" s="73"/>
      <c r="N152" s="73"/>
      <c r="O152" s="49" t="s">
        <v>387</v>
      </c>
      <c r="P152" s="49"/>
      <c r="Q152" s="49"/>
      <c r="R152" s="49"/>
      <c r="S152" s="49"/>
      <c r="T152" s="49"/>
      <c r="U152" s="49">
        <v>1</v>
      </c>
      <c r="V152" s="49"/>
      <c r="W152" s="49"/>
      <c r="X152" s="49"/>
      <c r="Y152" s="49"/>
      <c r="Z152" s="49"/>
      <c r="AA152" s="49"/>
      <c r="AB152" s="49"/>
      <c r="AC152" s="49"/>
      <c r="AD152" s="49"/>
      <c r="AE152" s="49"/>
      <c r="AF152" s="27"/>
      <c r="AG152" s="27"/>
      <c r="AH152" s="27"/>
      <c r="AI152" s="27"/>
      <c r="AJ152" s="27"/>
      <c r="AK152" s="27"/>
      <c r="AL152" s="27"/>
      <c r="AM152" s="27"/>
      <c r="AN152" s="27"/>
      <c r="AO152" s="27"/>
      <c r="AP152" s="27"/>
    </row>
    <row r="153" spans="1:42" x14ac:dyDescent="0.2">
      <c r="A153" s="73"/>
      <c r="B153" s="76"/>
      <c r="C153" s="73"/>
      <c r="D153" s="73"/>
      <c r="E153" s="74"/>
      <c r="F153" s="73"/>
      <c r="G153" s="73"/>
      <c r="H153" s="73"/>
      <c r="I153" s="73"/>
      <c r="J153" s="73"/>
      <c r="K153" s="73"/>
      <c r="L153" s="73"/>
      <c r="M153" s="73"/>
      <c r="N153" s="73"/>
      <c r="O153" s="49" t="s">
        <v>388</v>
      </c>
      <c r="P153" s="49"/>
      <c r="Q153" s="49"/>
      <c r="R153" s="49"/>
      <c r="S153" s="49"/>
      <c r="T153" s="49"/>
      <c r="U153" s="49"/>
      <c r="V153" s="49"/>
      <c r="W153" s="49"/>
      <c r="X153" s="49"/>
      <c r="Y153" s="49"/>
      <c r="Z153" s="49"/>
      <c r="AA153" s="49">
        <v>1</v>
      </c>
      <c r="AB153" s="49">
        <v>1</v>
      </c>
      <c r="AC153" s="49"/>
      <c r="AD153" s="49"/>
      <c r="AE153" s="49"/>
      <c r="AF153" s="27"/>
      <c r="AG153" s="27"/>
      <c r="AH153" s="27"/>
      <c r="AI153" s="27"/>
      <c r="AJ153" s="27"/>
      <c r="AK153" s="27"/>
      <c r="AL153" s="27"/>
      <c r="AM153" s="27"/>
      <c r="AN153" s="27"/>
      <c r="AO153" s="27"/>
      <c r="AP153" s="27"/>
    </row>
    <row r="154" spans="1:42" ht="114.75" x14ac:dyDescent="0.2">
      <c r="A154" s="49" t="s">
        <v>26</v>
      </c>
      <c r="B154" s="76"/>
      <c r="C154" s="30" t="s">
        <v>34</v>
      </c>
      <c r="D154" s="49" t="s">
        <v>389</v>
      </c>
      <c r="E154" s="50">
        <f>0.0528676432968944/8</f>
        <v>6.6084554121117996E-3</v>
      </c>
      <c r="F154" s="54">
        <f>50%*$E$154</f>
        <v>3.3042277060558998E-3</v>
      </c>
      <c r="G154" s="49"/>
      <c r="H154" s="49"/>
      <c r="I154" s="54">
        <f>50%*$E$154</f>
        <v>3.3042277060558998E-3</v>
      </c>
      <c r="J154" s="49"/>
      <c r="K154" s="49"/>
      <c r="L154" s="49"/>
      <c r="M154" s="49" t="s">
        <v>390</v>
      </c>
      <c r="N154" s="49" t="s">
        <v>267</v>
      </c>
      <c r="O154" s="49"/>
      <c r="P154" s="49"/>
      <c r="Q154" s="49"/>
      <c r="R154" s="49"/>
      <c r="S154" s="49"/>
      <c r="T154" s="49"/>
      <c r="U154" s="49"/>
      <c r="V154" s="49"/>
      <c r="W154" s="49"/>
      <c r="X154" s="49"/>
      <c r="Y154" s="49"/>
      <c r="Z154" s="49"/>
      <c r="AA154" s="49"/>
      <c r="AB154" s="49"/>
      <c r="AC154" s="49"/>
      <c r="AD154" s="49"/>
      <c r="AE154" s="49"/>
      <c r="AF154" s="27"/>
      <c r="AG154" s="27"/>
      <c r="AH154" s="27"/>
      <c r="AI154" s="27"/>
      <c r="AJ154" s="27"/>
      <c r="AK154" s="27"/>
      <c r="AL154" s="27"/>
      <c r="AM154" s="27"/>
      <c r="AN154" s="27"/>
      <c r="AO154" s="27"/>
      <c r="AP154" s="27"/>
    </row>
    <row r="155" spans="1:42" ht="153" x14ac:dyDescent="0.2">
      <c r="A155" s="49" t="s">
        <v>26</v>
      </c>
      <c r="B155" s="77"/>
      <c r="C155" s="30" t="s">
        <v>237</v>
      </c>
      <c r="D155" s="49" t="s">
        <v>391</v>
      </c>
      <c r="E155" s="50">
        <f>0.0528676432968944/8</f>
        <v>6.6084554121117996E-3</v>
      </c>
      <c r="F155" s="49"/>
      <c r="G155" s="50"/>
      <c r="H155" s="50">
        <f>20%*$E$155</f>
        <v>1.32169108242236E-3</v>
      </c>
      <c r="I155" s="50">
        <f t="shared" ref="I155:L155" si="30">20%*$E$155</f>
        <v>1.32169108242236E-3</v>
      </c>
      <c r="J155" s="50">
        <f t="shared" si="30"/>
        <v>1.32169108242236E-3</v>
      </c>
      <c r="K155" s="50">
        <f t="shared" si="30"/>
        <v>1.32169108242236E-3</v>
      </c>
      <c r="L155" s="50">
        <f t="shared" si="30"/>
        <v>1.32169108242236E-3</v>
      </c>
      <c r="M155" s="49" t="s">
        <v>392</v>
      </c>
      <c r="N155" s="49"/>
      <c r="O155" s="49"/>
      <c r="P155" s="49"/>
      <c r="Q155" s="49"/>
      <c r="R155" s="49"/>
      <c r="S155" s="49"/>
      <c r="T155" s="49"/>
      <c r="U155" s="49"/>
      <c r="V155" s="49"/>
      <c r="W155" s="49"/>
      <c r="X155" s="49"/>
      <c r="Y155" s="49"/>
      <c r="Z155" s="49"/>
      <c r="AA155" s="49"/>
      <c r="AB155" s="49"/>
      <c r="AC155" s="49"/>
      <c r="AD155" s="49"/>
      <c r="AE155" s="49"/>
      <c r="AF155" s="27"/>
      <c r="AG155" s="27"/>
      <c r="AH155" s="27"/>
      <c r="AI155" s="27"/>
      <c r="AJ155" s="27"/>
      <c r="AK155" s="27"/>
      <c r="AL155" s="27"/>
      <c r="AM155" s="27"/>
      <c r="AN155" s="27"/>
      <c r="AO155" s="27"/>
      <c r="AP155" s="27"/>
    </row>
    <row r="156" spans="1:42" ht="102" x14ac:dyDescent="0.2">
      <c r="A156" s="49" t="s">
        <v>26</v>
      </c>
      <c r="B156" s="75" t="s">
        <v>393</v>
      </c>
      <c r="C156" s="30" t="s">
        <v>34</v>
      </c>
      <c r="D156" s="49" t="s">
        <v>394</v>
      </c>
      <c r="E156" s="52">
        <f>0.0634411719562733/3</f>
        <v>2.1147057318757767E-2</v>
      </c>
      <c r="F156" s="53">
        <f>100%*E156</f>
        <v>2.1147057318757767E-2</v>
      </c>
      <c r="G156" s="49"/>
      <c r="H156" s="49"/>
      <c r="I156" s="49"/>
      <c r="J156" s="49"/>
      <c r="K156" s="49"/>
      <c r="L156" s="49"/>
      <c r="M156" s="49" t="s">
        <v>395</v>
      </c>
      <c r="N156" s="49" t="s">
        <v>396</v>
      </c>
      <c r="O156" s="49"/>
      <c r="P156" s="49"/>
      <c r="Q156" s="49"/>
      <c r="R156" s="49"/>
      <c r="S156" s="49"/>
      <c r="T156" s="49"/>
      <c r="U156" s="49"/>
      <c r="V156" s="49"/>
      <c r="W156" s="49"/>
      <c r="X156" s="49"/>
      <c r="Y156" s="49"/>
      <c r="Z156" s="49"/>
      <c r="AA156" s="49"/>
      <c r="AB156" s="49"/>
      <c r="AC156" s="49"/>
      <c r="AD156" s="49"/>
      <c r="AE156" s="49"/>
      <c r="AF156" s="27"/>
      <c r="AG156" s="27"/>
      <c r="AH156" s="27"/>
      <c r="AI156" s="27"/>
      <c r="AJ156" s="27"/>
      <c r="AK156" s="27"/>
      <c r="AL156" s="27"/>
      <c r="AM156" s="27"/>
      <c r="AN156" s="27"/>
      <c r="AO156" s="27"/>
      <c r="AP156" s="27"/>
    </row>
    <row r="157" spans="1:42" ht="25.5" x14ac:dyDescent="0.2">
      <c r="A157" s="73" t="s">
        <v>26</v>
      </c>
      <c r="B157" s="76"/>
      <c r="C157" s="73" t="s">
        <v>95</v>
      </c>
      <c r="D157" s="73" t="s">
        <v>397</v>
      </c>
      <c r="E157" s="81">
        <f>0.0634411719562733/3</f>
        <v>2.1147057318757767E-2</v>
      </c>
      <c r="F157" s="73"/>
      <c r="G157" s="82">
        <f>20%*$E$157</f>
        <v>4.2294114637515534E-3</v>
      </c>
      <c r="H157" s="82">
        <f t="shared" ref="H157:K157" si="31">20%*$E$157</f>
        <v>4.2294114637515534E-3</v>
      </c>
      <c r="I157" s="82">
        <f t="shared" si="31"/>
        <v>4.2294114637515534E-3</v>
      </c>
      <c r="J157" s="82">
        <f t="shared" si="31"/>
        <v>4.2294114637515534E-3</v>
      </c>
      <c r="K157" s="82">
        <f t="shared" si="31"/>
        <v>4.2294114637515534E-3</v>
      </c>
      <c r="L157" s="73"/>
      <c r="M157" s="73" t="s">
        <v>398</v>
      </c>
      <c r="N157" s="73" t="s">
        <v>399</v>
      </c>
      <c r="O157" s="49" t="s">
        <v>400</v>
      </c>
      <c r="P157" s="49"/>
      <c r="Q157" s="49"/>
      <c r="R157" s="49">
        <v>1</v>
      </c>
      <c r="S157" s="49"/>
      <c r="T157" s="49"/>
      <c r="U157" s="49"/>
      <c r="V157" s="49"/>
      <c r="W157" s="49"/>
      <c r="X157" s="49"/>
      <c r="Y157" s="49"/>
      <c r="Z157" s="49"/>
      <c r="AA157" s="49"/>
      <c r="AB157" s="49"/>
      <c r="AC157" s="49"/>
      <c r="AD157" s="49"/>
      <c r="AE157" s="49"/>
      <c r="AF157" s="27"/>
      <c r="AG157" s="27"/>
      <c r="AH157" s="27"/>
      <c r="AI157" s="27"/>
      <c r="AJ157" s="27"/>
      <c r="AK157" s="27"/>
      <c r="AL157" s="27"/>
      <c r="AM157" s="27"/>
      <c r="AN157" s="27"/>
      <c r="AO157" s="27"/>
      <c r="AP157" s="27"/>
    </row>
    <row r="158" spans="1:42" x14ac:dyDescent="0.2">
      <c r="A158" s="73"/>
      <c r="B158" s="76"/>
      <c r="C158" s="73"/>
      <c r="D158" s="73"/>
      <c r="E158" s="81"/>
      <c r="F158" s="73"/>
      <c r="G158" s="73"/>
      <c r="H158" s="73"/>
      <c r="I158" s="73"/>
      <c r="J158" s="73"/>
      <c r="K158" s="73"/>
      <c r="L158" s="73"/>
      <c r="M158" s="73"/>
      <c r="N158" s="73"/>
      <c r="O158" s="49" t="s">
        <v>401</v>
      </c>
      <c r="P158" s="49"/>
      <c r="Q158" s="49"/>
      <c r="R158" s="49"/>
      <c r="S158" s="49"/>
      <c r="T158" s="49"/>
      <c r="U158" s="49">
        <v>1</v>
      </c>
      <c r="V158" s="49"/>
      <c r="W158" s="49"/>
      <c r="X158" s="49"/>
      <c r="Y158" s="49"/>
      <c r="Z158" s="49"/>
      <c r="AA158" s="49"/>
      <c r="AB158" s="49"/>
      <c r="AC158" s="49"/>
      <c r="AD158" s="49"/>
      <c r="AE158" s="49"/>
      <c r="AF158" s="27"/>
      <c r="AG158" s="27"/>
      <c r="AH158" s="27"/>
      <c r="AI158" s="27"/>
      <c r="AJ158" s="27"/>
      <c r="AK158" s="27"/>
      <c r="AL158" s="27"/>
      <c r="AM158" s="27"/>
      <c r="AN158" s="27"/>
      <c r="AO158" s="27"/>
      <c r="AP158" s="27"/>
    </row>
    <row r="159" spans="1:42" x14ac:dyDescent="0.2">
      <c r="A159" s="73"/>
      <c r="B159" s="76"/>
      <c r="C159" s="73"/>
      <c r="D159" s="73"/>
      <c r="E159" s="81"/>
      <c r="F159" s="73"/>
      <c r="G159" s="73"/>
      <c r="H159" s="73"/>
      <c r="I159" s="73"/>
      <c r="J159" s="73"/>
      <c r="K159" s="73"/>
      <c r="L159" s="73"/>
      <c r="M159" s="73"/>
      <c r="N159" s="73"/>
      <c r="O159" s="49" t="s">
        <v>402</v>
      </c>
      <c r="P159" s="49"/>
      <c r="Q159" s="49"/>
      <c r="R159" s="49"/>
      <c r="S159" s="49"/>
      <c r="T159" s="49"/>
      <c r="U159" s="49"/>
      <c r="V159" s="49"/>
      <c r="W159" s="49"/>
      <c r="X159" s="49">
        <v>1</v>
      </c>
      <c r="Y159" s="49"/>
      <c r="Z159" s="49"/>
      <c r="AA159" s="49"/>
      <c r="AB159" s="49"/>
      <c r="AC159" s="49"/>
      <c r="AD159" s="49"/>
      <c r="AE159" s="49"/>
      <c r="AF159" s="27"/>
      <c r="AG159" s="27"/>
      <c r="AH159" s="27"/>
      <c r="AI159" s="27"/>
      <c r="AJ159" s="27"/>
      <c r="AK159" s="27"/>
      <c r="AL159" s="27"/>
      <c r="AM159" s="27"/>
      <c r="AN159" s="27"/>
      <c r="AO159" s="27"/>
      <c r="AP159" s="27"/>
    </row>
    <row r="160" spans="1:42" ht="102" x14ac:dyDescent="0.2">
      <c r="A160" s="49" t="s">
        <v>26</v>
      </c>
      <c r="B160" s="77"/>
      <c r="C160" s="49" t="s">
        <v>41</v>
      </c>
      <c r="D160" s="49" t="s">
        <v>403</v>
      </c>
      <c r="E160" s="52">
        <f>0.0634411719562733/3</f>
        <v>2.1147057318757767E-2</v>
      </c>
      <c r="F160" s="49"/>
      <c r="G160" s="53">
        <f>20%*$E$160</f>
        <v>4.2294114637515534E-3</v>
      </c>
      <c r="H160" s="53">
        <f t="shared" ref="H160:K160" si="32">20%*$E$160</f>
        <v>4.2294114637515534E-3</v>
      </c>
      <c r="I160" s="53">
        <f t="shared" si="32"/>
        <v>4.2294114637515534E-3</v>
      </c>
      <c r="J160" s="53">
        <f t="shared" si="32"/>
        <v>4.2294114637515534E-3</v>
      </c>
      <c r="K160" s="53">
        <f t="shared" si="32"/>
        <v>4.2294114637515534E-3</v>
      </c>
      <c r="L160" s="53"/>
      <c r="M160" s="49" t="s">
        <v>404</v>
      </c>
      <c r="N160" s="49" t="s">
        <v>399</v>
      </c>
      <c r="O160" s="49" t="s">
        <v>400</v>
      </c>
      <c r="P160" s="49"/>
      <c r="Q160" s="49"/>
      <c r="R160" s="49">
        <v>1</v>
      </c>
      <c r="S160" s="49"/>
      <c r="T160" s="49"/>
      <c r="U160" s="49"/>
      <c r="V160" s="49"/>
      <c r="W160" s="49"/>
      <c r="X160" s="49"/>
      <c r="Y160" s="49"/>
      <c r="Z160" s="49"/>
      <c r="AA160" s="49"/>
      <c r="AB160" s="49"/>
      <c r="AC160" s="49"/>
      <c r="AD160" s="49"/>
      <c r="AE160" s="49"/>
      <c r="AF160" s="27"/>
      <c r="AG160" s="27"/>
      <c r="AH160" s="27"/>
      <c r="AI160" s="27"/>
      <c r="AJ160" s="27"/>
      <c r="AK160" s="27"/>
      <c r="AL160" s="27"/>
      <c r="AM160" s="27"/>
      <c r="AN160" s="27"/>
      <c r="AO160" s="27"/>
      <c r="AP160" s="27"/>
    </row>
    <row r="161" spans="2:42" x14ac:dyDescent="0.2">
      <c r="B161" s="27"/>
      <c r="C161" s="27"/>
      <c r="D161" s="27"/>
      <c r="E161" s="39">
        <f>SUM(E3:E160)</f>
        <v>0.99999999999999822</v>
      </c>
      <c r="F161" s="39">
        <f t="shared" ref="F161:L161" si="33">SUM(F3:F160)</f>
        <v>0.18723928577519289</v>
      </c>
      <c r="G161" s="39">
        <f t="shared" si="33"/>
        <v>0.29721307934125751</v>
      </c>
      <c r="H161" s="39">
        <f t="shared" si="33"/>
        <v>0.21923330547833828</v>
      </c>
      <c r="I161" s="39">
        <f t="shared" si="33"/>
        <v>0.12921953430996352</v>
      </c>
      <c r="J161" s="39">
        <f t="shared" si="33"/>
        <v>6.15489508899386E-2</v>
      </c>
      <c r="K161" s="39">
        <f t="shared" si="33"/>
        <v>6.6509698085963853E-2</v>
      </c>
      <c r="L161" s="39">
        <f t="shared" si="33"/>
        <v>3.903614611934441E-2</v>
      </c>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row>
    <row r="162" spans="2:42" x14ac:dyDescent="0.2">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row>
    <row r="163" spans="2:42" x14ac:dyDescent="0.2">
      <c r="B163" s="27"/>
      <c r="C163" s="27"/>
      <c r="D163" s="27"/>
      <c r="E163" s="27"/>
      <c r="F163" s="27"/>
      <c r="G163" s="27"/>
      <c r="H163" s="27"/>
      <c r="I163" s="27"/>
      <c r="J163" s="27"/>
      <c r="K163" s="27"/>
      <c r="L163" s="39"/>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row>
    <row r="164" spans="2:42" x14ac:dyDescent="0.2">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row>
    <row r="165" spans="2:42" x14ac:dyDescent="0.2">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row>
    <row r="166" spans="2:42" x14ac:dyDescent="0.2">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row>
    <row r="167" spans="2:42" x14ac:dyDescent="0.2">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row>
    <row r="168" spans="2:42" x14ac:dyDescent="0.2">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row>
    <row r="169" spans="2:42" x14ac:dyDescent="0.2">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row>
    <row r="170" spans="2:42" x14ac:dyDescent="0.2">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row>
    <row r="171" spans="2:42" x14ac:dyDescent="0.2">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row>
    <row r="172" spans="2:42" x14ac:dyDescent="0.2">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row>
    <row r="173" spans="2:42" x14ac:dyDescent="0.2">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row>
    <row r="174" spans="2:42" x14ac:dyDescent="0.2">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row>
    <row r="175" spans="2:42" x14ac:dyDescent="0.2">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row>
    <row r="176" spans="2:42" x14ac:dyDescent="0.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row>
    <row r="177" spans="2:42" x14ac:dyDescent="0.2">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row>
    <row r="178" spans="2:42" x14ac:dyDescent="0.2">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row>
    <row r="179" spans="2:42" x14ac:dyDescent="0.2">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row>
    <row r="180" spans="2:42" x14ac:dyDescent="0.2">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row>
    <row r="181" spans="2:42" x14ac:dyDescent="0.2">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row>
    <row r="182" spans="2:42" x14ac:dyDescent="0.2">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row>
    <row r="183" spans="2:42" x14ac:dyDescent="0.2">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row>
    <row r="184" spans="2:42" x14ac:dyDescent="0.2">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row>
    <row r="185" spans="2:42" x14ac:dyDescent="0.2">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row>
    <row r="186" spans="2:42" x14ac:dyDescent="0.2">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row>
    <row r="187" spans="2:42" x14ac:dyDescent="0.2">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row>
    <row r="188" spans="2:42" x14ac:dyDescent="0.2">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row>
    <row r="189" spans="2:42" x14ac:dyDescent="0.2">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row>
    <row r="190" spans="2:42" x14ac:dyDescent="0.2">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row>
    <row r="191" spans="2:42" x14ac:dyDescent="0.2">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row>
    <row r="192" spans="2:42" x14ac:dyDescent="0.2">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row>
    <row r="193" spans="2:42" x14ac:dyDescent="0.2">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row>
    <row r="194" spans="2:42" x14ac:dyDescent="0.2">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row>
    <row r="195" spans="2:42" x14ac:dyDescent="0.2">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row>
    <row r="196" spans="2:42" x14ac:dyDescent="0.2">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row>
    <row r="197" spans="2:42" x14ac:dyDescent="0.2">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row>
  </sheetData>
  <mergeCells count="401">
    <mergeCell ref="B40:B42"/>
    <mergeCell ref="A60:A61"/>
    <mergeCell ref="A91:A92"/>
    <mergeCell ref="A123:A125"/>
    <mergeCell ref="A127:A130"/>
    <mergeCell ref="A145:A148"/>
    <mergeCell ref="A151:A153"/>
    <mergeCell ref="A157:A159"/>
    <mergeCell ref="A45:A47"/>
    <mergeCell ref="A64:A66"/>
    <mergeCell ref="B62:B69"/>
    <mergeCell ref="A54:A58"/>
    <mergeCell ref="A62:A63"/>
    <mergeCell ref="B156:B160"/>
    <mergeCell ref="B101:B103"/>
    <mergeCell ref="B104:B107"/>
    <mergeCell ref="B108:B111"/>
    <mergeCell ref="B136:B138"/>
    <mergeCell ref="A12:A16"/>
    <mergeCell ref="A17:A20"/>
    <mergeCell ref="A23:A24"/>
    <mergeCell ref="A25:A30"/>
    <mergeCell ref="A31:A32"/>
    <mergeCell ref="A33:A34"/>
    <mergeCell ref="A40:A41"/>
    <mergeCell ref="M109:M110"/>
    <mergeCell ref="B50:B60"/>
    <mergeCell ref="G64:G66"/>
    <mergeCell ref="F64:F66"/>
    <mergeCell ref="D64:D66"/>
    <mergeCell ref="C64:C66"/>
    <mergeCell ref="E64:E66"/>
    <mergeCell ref="M64:M66"/>
    <mergeCell ref="M91:M92"/>
    <mergeCell ref="C91:C92"/>
    <mergeCell ref="D91:D92"/>
    <mergeCell ref="E91:E92"/>
    <mergeCell ref="F91:F92"/>
    <mergeCell ref="G91:G92"/>
    <mergeCell ref="L62:L63"/>
    <mergeCell ref="C62:C63"/>
    <mergeCell ref="D62:D63"/>
    <mergeCell ref="E62:E63"/>
    <mergeCell ref="F62:F63"/>
    <mergeCell ref="G62:G63"/>
    <mergeCell ref="H62:H63"/>
    <mergeCell ref="I62:I63"/>
    <mergeCell ref="J62:J63"/>
    <mergeCell ref="K62:K63"/>
    <mergeCell ref="C45:C47"/>
    <mergeCell ref="D45:D47"/>
    <mergeCell ref="E45:E47"/>
    <mergeCell ref="G45:G47"/>
    <mergeCell ref="D25:D30"/>
    <mergeCell ref="M45:M47"/>
    <mergeCell ref="N45:N47"/>
    <mergeCell ref="F45:F47"/>
    <mergeCell ref="D60:D61"/>
    <mergeCell ref="C60:C61"/>
    <mergeCell ref="E60:E61"/>
    <mergeCell ref="F60:F61"/>
    <mergeCell ref="G60:G61"/>
    <mergeCell ref="M60:M61"/>
    <mergeCell ref="H45:H47"/>
    <mergeCell ref="I45:I47"/>
    <mergeCell ref="J45:J47"/>
    <mergeCell ref="K45:K47"/>
    <mergeCell ref="L45:L47"/>
    <mergeCell ref="H60:H61"/>
    <mergeCell ref="I60:I61"/>
    <mergeCell ref="J60:J61"/>
    <mergeCell ref="K60:K61"/>
    <mergeCell ref="L60:L61"/>
    <mergeCell ref="N40:N41"/>
    <mergeCell ref="M40:M41"/>
    <mergeCell ref="G40:G41"/>
    <mergeCell ref="F40:F41"/>
    <mergeCell ref="E40:E41"/>
    <mergeCell ref="D40:D41"/>
    <mergeCell ref="C40:C41"/>
    <mergeCell ref="J33:J34"/>
    <mergeCell ref="K33:K34"/>
    <mergeCell ref="N36:N39"/>
    <mergeCell ref="M36:M39"/>
    <mergeCell ref="L36:L39"/>
    <mergeCell ref="K36:K39"/>
    <mergeCell ref="K40:K41"/>
    <mergeCell ref="L40:L41"/>
    <mergeCell ref="B36:B39"/>
    <mergeCell ref="A36:A39"/>
    <mergeCell ref="E54:E58"/>
    <mergeCell ref="N54:N58"/>
    <mergeCell ref="M54:M58"/>
    <mergeCell ref="L54:L58"/>
    <mergeCell ref="F36:F39"/>
    <mergeCell ref="G36:G39"/>
    <mergeCell ref="H36:H39"/>
    <mergeCell ref="I36:I39"/>
    <mergeCell ref="J36:J39"/>
    <mergeCell ref="K54:K58"/>
    <mergeCell ref="F54:F58"/>
    <mergeCell ref="G54:G58"/>
    <mergeCell ref="H54:H58"/>
    <mergeCell ref="I54:I58"/>
    <mergeCell ref="J54:J58"/>
    <mergeCell ref="C54:C58"/>
    <mergeCell ref="D54:D58"/>
    <mergeCell ref="C36:C39"/>
    <mergeCell ref="D36:D39"/>
    <mergeCell ref="E36:E39"/>
    <mergeCell ref="B43:B44"/>
    <mergeCell ref="B45:B49"/>
    <mergeCell ref="B31:B35"/>
    <mergeCell ref="D31:D32"/>
    <mergeCell ref="C31:C32"/>
    <mergeCell ref="N33:N34"/>
    <mergeCell ref="M33:M34"/>
    <mergeCell ref="L33:L34"/>
    <mergeCell ref="C33:C34"/>
    <mergeCell ref="D33:D34"/>
    <mergeCell ref="E33:E34"/>
    <mergeCell ref="F33:F34"/>
    <mergeCell ref="G33:G34"/>
    <mergeCell ref="H33:H34"/>
    <mergeCell ref="I33:I34"/>
    <mergeCell ref="I31:I32"/>
    <mergeCell ref="H31:H32"/>
    <mergeCell ref="F31:F32"/>
    <mergeCell ref="E31:E32"/>
    <mergeCell ref="G31:G32"/>
    <mergeCell ref="N31:N32"/>
    <mergeCell ref="M31:M32"/>
    <mergeCell ref="L31:L32"/>
    <mergeCell ref="K31:K32"/>
    <mergeCell ref="J31:J32"/>
    <mergeCell ref="N25:N30"/>
    <mergeCell ref="M25:M30"/>
    <mergeCell ref="L25:L30"/>
    <mergeCell ref="K25:K30"/>
    <mergeCell ref="J25:J30"/>
    <mergeCell ref="F17:F20"/>
    <mergeCell ref="E17:E20"/>
    <mergeCell ref="G17:G20"/>
    <mergeCell ref="G23:G24"/>
    <mergeCell ref="F23:F24"/>
    <mergeCell ref="E23:E24"/>
    <mergeCell ref="I25:I30"/>
    <mergeCell ref="H25:H30"/>
    <mergeCell ref="F25:F30"/>
    <mergeCell ref="E25:E30"/>
    <mergeCell ref="G25:G30"/>
    <mergeCell ref="A1:A2"/>
    <mergeCell ref="B1:B2"/>
    <mergeCell ref="C1:C2"/>
    <mergeCell ref="D1:D2"/>
    <mergeCell ref="AC1:AC2"/>
    <mergeCell ref="B3:B5"/>
    <mergeCell ref="B6:B7"/>
    <mergeCell ref="B8:B10"/>
    <mergeCell ref="C25:C30"/>
    <mergeCell ref="B22:B30"/>
    <mergeCell ref="L12:L16"/>
    <mergeCell ref="K12:K16"/>
    <mergeCell ref="D17:D20"/>
    <mergeCell ref="C17:C20"/>
    <mergeCell ref="E12:E16"/>
    <mergeCell ref="F12:F16"/>
    <mergeCell ref="G12:G16"/>
    <mergeCell ref="D12:D16"/>
    <mergeCell ref="C12:C16"/>
    <mergeCell ref="H12:H16"/>
    <mergeCell ref="I12:I16"/>
    <mergeCell ref="J12:J16"/>
    <mergeCell ref="D23:D24"/>
    <mergeCell ref="C23:C24"/>
    <mergeCell ref="B11:B21"/>
    <mergeCell ref="N17:N20"/>
    <mergeCell ref="M17:M20"/>
    <mergeCell ref="L17:L20"/>
    <mergeCell ref="K17:K20"/>
    <mergeCell ref="J17:J20"/>
    <mergeCell ref="I17:I20"/>
    <mergeCell ref="H17:H20"/>
    <mergeCell ref="AE1:AE2"/>
    <mergeCell ref="AD1:AD2"/>
    <mergeCell ref="M1:M2"/>
    <mergeCell ref="N1:N2"/>
    <mergeCell ref="O1:O2"/>
    <mergeCell ref="P1:P2"/>
    <mergeCell ref="Q1:AB1"/>
    <mergeCell ref="E1:L1"/>
    <mergeCell ref="N70:N74"/>
    <mergeCell ref="M70:M74"/>
    <mergeCell ref="M12:M16"/>
    <mergeCell ref="N62:N63"/>
    <mergeCell ref="M62:M63"/>
    <mergeCell ref="N23:N24"/>
    <mergeCell ref="M23:M24"/>
    <mergeCell ref="C70:C74"/>
    <mergeCell ref="D70:D74"/>
    <mergeCell ref="E70:E74"/>
    <mergeCell ref="F70:F74"/>
    <mergeCell ref="G70:G74"/>
    <mergeCell ref="H70:H74"/>
    <mergeCell ref="I70:I74"/>
    <mergeCell ref="J70:J74"/>
    <mergeCell ref="K70:K74"/>
    <mergeCell ref="H23:H24"/>
    <mergeCell ref="I23:I24"/>
    <mergeCell ref="J23:J24"/>
    <mergeCell ref="K23:K24"/>
    <mergeCell ref="L23:L24"/>
    <mergeCell ref="H40:H41"/>
    <mergeCell ref="I40:I41"/>
    <mergeCell ref="J40:J41"/>
    <mergeCell ref="N76:N77"/>
    <mergeCell ref="M76:M77"/>
    <mergeCell ref="L76:L77"/>
    <mergeCell ref="C76:C77"/>
    <mergeCell ref="D76:D77"/>
    <mergeCell ref="E76:E77"/>
    <mergeCell ref="F76:F77"/>
    <mergeCell ref="G76:G77"/>
    <mergeCell ref="H76:H77"/>
    <mergeCell ref="I76:I77"/>
    <mergeCell ref="J76:J77"/>
    <mergeCell ref="K76:K77"/>
    <mergeCell ref="N78:N81"/>
    <mergeCell ref="M78:M81"/>
    <mergeCell ref="L78:L81"/>
    <mergeCell ref="C78:C81"/>
    <mergeCell ref="D78:D81"/>
    <mergeCell ref="E78:E81"/>
    <mergeCell ref="F78:F81"/>
    <mergeCell ref="G78:G81"/>
    <mergeCell ref="H78:H81"/>
    <mergeCell ref="I78:I81"/>
    <mergeCell ref="J78:J81"/>
    <mergeCell ref="K78:K81"/>
    <mergeCell ref="N84:N86"/>
    <mergeCell ref="M84:M86"/>
    <mergeCell ref="L84:L86"/>
    <mergeCell ref="C84:C86"/>
    <mergeCell ref="D84:D86"/>
    <mergeCell ref="E84:E86"/>
    <mergeCell ref="F84:F86"/>
    <mergeCell ref="G84:G86"/>
    <mergeCell ref="H84:H86"/>
    <mergeCell ref="I84:I86"/>
    <mergeCell ref="J84:J86"/>
    <mergeCell ref="K84:K86"/>
    <mergeCell ref="N87:N88"/>
    <mergeCell ref="M87:M88"/>
    <mergeCell ref="L87:L88"/>
    <mergeCell ref="K87:K88"/>
    <mergeCell ref="C87:C88"/>
    <mergeCell ref="D87:D88"/>
    <mergeCell ref="E87:E88"/>
    <mergeCell ref="F87:F88"/>
    <mergeCell ref="G87:G88"/>
    <mergeCell ref="H87:H88"/>
    <mergeCell ref="I87:I88"/>
    <mergeCell ref="J87:J88"/>
    <mergeCell ref="N98:N100"/>
    <mergeCell ref="L98:L100"/>
    <mergeCell ref="K98:K100"/>
    <mergeCell ref="C98:C100"/>
    <mergeCell ref="D98:D100"/>
    <mergeCell ref="E98:E100"/>
    <mergeCell ref="F98:F100"/>
    <mergeCell ref="G98:G100"/>
    <mergeCell ref="H98:H100"/>
    <mergeCell ref="I98:I100"/>
    <mergeCell ref="J98:J100"/>
    <mergeCell ref="M93:M100"/>
    <mergeCell ref="L93:L97"/>
    <mergeCell ref="C93:C97"/>
    <mergeCell ref="D93:D97"/>
    <mergeCell ref="E93:E97"/>
    <mergeCell ref="F93:F97"/>
    <mergeCell ref="G93:G97"/>
    <mergeCell ref="H93:H97"/>
    <mergeCell ref="I93:I97"/>
    <mergeCell ref="J93:J97"/>
    <mergeCell ref="K93:K97"/>
    <mergeCell ref="N102:N103"/>
    <mergeCell ref="M102:M103"/>
    <mergeCell ref="L102:L103"/>
    <mergeCell ref="K102:K103"/>
    <mergeCell ref="C102:C103"/>
    <mergeCell ref="D102:D103"/>
    <mergeCell ref="E102:E103"/>
    <mergeCell ref="F102:F103"/>
    <mergeCell ref="G102:G103"/>
    <mergeCell ref="H102:H103"/>
    <mergeCell ref="I102:I103"/>
    <mergeCell ref="J102:J103"/>
    <mergeCell ref="N105:N107"/>
    <mergeCell ref="M105:M107"/>
    <mergeCell ref="L105:L107"/>
    <mergeCell ref="C105:C107"/>
    <mergeCell ref="D105:D107"/>
    <mergeCell ref="E105:E107"/>
    <mergeCell ref="F105:F107"/>
    <mergeCell ref="G105:G107"/>
    <mergeCell ref="H105:H107"/>
    <mergeCell ref="I105:I107"/>
    <mergeCell ref="J105:J107"/>
    <mergeCell ref="K105:K107"/>
    <mergeCell ref="N123:N125"/>
    <mergeCell ref="M123:M125"/>
    <mergeCell ref="L123:L125"/>
    <mergeCell ref="C123:C125"/>
    <mergeCell ref="D123:D125"/>
    <mergeCell ref="E123:E125"/>
    <mergeCell ref="F123:F125"/>
    <mergeCell ref="G123:G125"/>
    <mergeCell ref="H123:H125"/>
    <mergeCell ref="I123:I125"/>
    <mergeCell ref="J123:J125"/>
    <mergeCell ref="K123:K125"/>
    <mergeCell ref="N127:N130"/>
    <mergeCell ref="M127:M130"/>
    <mergeCell ref="L127:L130"/>
    <mergeCell ref="C127:C130"/>
    <mergeCell ref="D127:D130"/>
    <mergeCell ref="E127:E130"/>
    <mergeCell ref="F127:F130"/>
    <mergeCell ref="G127:G130"/>
    <mergeCell ref="H127:H130"/>
    <mergeCell ref="I127:I130"/>
    <mergeCell ref="J127:J130"/>
    <mergeCell ref="K127:K130"/>
    <mergeCell ref="C145:C148"/>
    <mergeCell ref="D145:D148"/>
    <mergeCell ref="E145:E148"/>
    <mergeCell ref="F145:F148"/>
    <mergeCell ref="G145:G148"/>
    <mergeCell ref="H145:H148"/>
    <mergeCell ref="I145:I148"/>
    <mergeCell ref="J145:J148"/>
    <mergeCell ref="K145:K148"/>
    <mergeCell ref="F151:F153"/>
    <mergeCell ref="G151:G153"/>
    <mergeCell ref="H151:H153"/>
    <mergeCell ref="I151:I153"/>
    <mergeCell ref="J151:J153"/>
    <mergeCell ref="K151:K153"/>
    <mergeCell ref="N145:N148"/>
    <mergeCell ref="M145:M148"/>
    <mergeCell ref="L145:L148"/>
    <mergeCell ref="N151:N153"/>
    <mergeCell ref="M151:M153"/>
    <mergeCell ref="L151:L153"/>
    <mergeCell ref="N157:N159"/>
    <mergeCell ref="M157:M159"/>
    <mergeCell ref="L157:L159"/>
    <mergeCell ref="C157:C159"/>
    <mergeCell ref="D157:D159"/>
    <mergeCell ref="E157:E159"/>
    <mergeCell ref="F157:F159"/>
    <mergeCell ref="G157:G159"/>
    <mergeCell ref="H157:H159"/>
    <mergeCell ref="I157:I159"/>
    <mergeCell ref="J157:J159"/>
    <mergeCell ref="K157:K159"/>
    <mergeCell ref="C151:C153"/>
    <mergeCell ref="D151:D153"/>
    <mergeCell ref="E151:E153"/>
    <mergeCell ref="B139:B141"/>
    <mergeCell ref="A102:A103"/>
    <mergeCell ref="A105:A107"/>
    <mergeCell ref="B70:B82"/>
    <mergeCell ref="B83:B86"/>
    <mergeCell ref="B90:B92"/>
    <mergeCell ref="B87:B89"/>
    <mergeCell ref="B93:B100"/>
    <mergeCell ref="A87:A88"/>
    <mergeCell ref="A93:A97"/>
    <mergeCell ref="A98:A100"/>
    <mergeCell ref="A70:A74"/>
    <mergeCell ref="A76:A77"/>
    <mergeCell ref="A78:A81"/>
    <mergeCell ref="A84:A86"/>
    <mergeCell ref="B143:B155"/>
    <mergeCell ref="B112:B114"/>
    <mergeCell ref="B115:B118"/>
    <mergeCell ref="B119:B122"/>
    <mergeCell ref="B123:B132"/>
    <mergeCell ref="B133:B135"/>
    <mergeCell ref="H64:H66"/>
    <mergeCell ref="I64:I66"/>
    <mergeCell ref="J64:J66"/>
    <mergeCell ref="K64:K66"/>
    <mergeCell ref="L64:L66"/>
    <mergeCell ref="H91:H92"/>
    <mergeCell ref="I91:I92"/>
    <mergeCell ref="J91:J92"/>
    <mergeCell ref="K91:K92"/>
    <mergeCell ref="L91:L92"/>
    <mergeCell ref="L70:L7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C3:C11 C82:C83 C35 C48:C53 C75 C67:C69 C101 C104 C108:C122 C126 C131:C144 C149:C150 C154:C156 C21:C23 C40 C42:C45 C59:C60 C64 C89:C91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30" workbookViewId="0">
      <selection activeCell="C40" sqref="C40"/>
    </sheetView>
  </sheetViews>
  <sheetFormatPr baseColWidth="10" defaultColWidth="11.42578125" defaultRowHeight="15" x14ac:dyDescent="0.25"/>
  <cols>
    <col min="1" max="1" width="58.7109375" customWidth="1"/>
  </cols>
  <sheetData>
    <row r="1" spans="1:10" x14ac:dyDescent="0.25">
      <c r="D1">
        <v>2020</v>
      </c>
      <c r="E1">
        <v>2021</v>
      </c>
      <c r="F1">
        <v>2022</v>
      </c>
      <c r="G1">
        <v>2023</v>
      </c>
      <c r="H1">
        <v>2024</v>
      </c>
      <c r="I1">
        <v>2025</v>
      </c>
      <c r="J1">
        <v>2026</v>
      </c>
    </row>
    <row r="2" spans="1:10" ht="45" x14ac:dyDescent="0.25">
      <c r="A2" s="35" t="s">
        <v>27</v>
      </c>
      <c r="B2" s="36">
        <v>0.05</v>
      </c>
      <c r="C2" s="37">
        <f>B2/$B$33</f>
        <v>5.2867643296894432E-2</v>
      </c>
    </row>
    <row r="3" spans="1:10" ht="45" x14ac:dyDescent="0.25">
      <c r="A3" s="35" t="s">
        <v>37</v>
      </c>
      <c r="B3" s="36">
        <v>3.2258064516129031E-2</v>
      </c>
      <c r="C3" s="37">
        <f t="shared" ref="C3:C32" si="0">B3/$B$33</f>
        <v>3.4108156965738344E-2</v>
      </c>
    </row>
    <row r="4" spans="1:10" ht="30" x14ac:dyDescent="0.25">
      <c r="A4" s="35" t="s">
        <v>45</v>
      </c>
      <c r="B4" s="36">
        <v>2.5000000000000001E-2</v>
      </c>
      <c r="C4" s="37">
        <f t="shared" si="0"/>
        <v>2.6433821648447216E-2</v>
      </c>
    </row>
    <row r="5" spans="1:10" ht="30" x14ac:dyDescent="0.25">
      <c r="A5" s="35" t="s">
        <v>54</v>
      </c>
      <c r="B5" s="36">
        <v>1.4999999999999999E-2</v>
      </c>
      <c r="C5" s="37">
        <f t="shared" si="0"/>
        <v>1.5860292989068329E-2</v>
      </c>
    </row>
    <row r="6" spans="1:10" ht="30" x14ac:dyDescent="0.25">
      <c r="A6" s="35" t="s">
        <v>76</v>
      </c>
      <c r="B6" s="36">
        <v>0.02</v>
      </c>
      <c r="C6" s="37">
        <f t="shared" si="0"/>
        <v>2.1147057318757774E-2</v>
      </c>
    </row>
    <row r="7" spans="1:10" ht="30" x14ac:dyDescent="0.25">
      <c r="A7" s="35" t="s">
        <v>94</v>
      </c>
      <c r="B7" s="36">
        <v>3.2000000000000001E-2</v>
      </c>
      <c r="C7" s="37">
        <f t="shared" si="0"/>
        <v>3.3835291710012434E-2</v>
      </c>
    </row>
    <row r="8" spans="1:10" ht="30" x14ac:dyDescent="0.25">
      <c r="A8" s="35" t="s">
        <v>110</v>
      </c>
      <c r="B8" s="36">
        <v>3.2000000000000001E-2</v>
      </c>
      <c r="C8" s="37">
        <f t="shared" si="0"/>
        <v>3.3835291710012434E-2</v>
      </c>
    </row>
    <row r="9" spans="1:10" x14ac:dyDescent="0.25">
      <c r="A9" s="35" t="s">
        <v>117</v>
      </c>
      <c r="B9" s="36">
        <v>3.2000000000000001E-2</v>
      </c>
      <c r="C9" s="37">
        <f t="shared" si="0"/>
        <v>3.3835291710012434E-2</v>
      </c>
    </row>
    <row r="10" spans="1:10" ht="45" x14ac:dyDescent="0.25">
      <c r="A10" s="35" t="s">
        <v>126</v>
      </c>
      <c r="B10" s="36">
        <v>3.2000000000000001E-2</v>
      </c>
      <c r="C10" s="37">
        <f t="shared" si="0"/>
        <v>3.3835291710012434E-2</v>
      </c>
    </row>
    <row r="11" spans="1:10" ht="30" x14ac:dyDescent="0.25">
      <c r="A11" s="35" t="s">
        <v>132</v>
      </c>
      <c r="B11" s="36">
        <v>1.2500000000000001E-2</v>
      </c>
      <c r="C11" s="37">
        <f t="shared" si="0"/>
        <v>1.3216910824223608E-2</v>
      </c>
    </row>
    <row r="12" spans="1:10" ht="45" x14ac:dyDescent="0.25">
      <c r="A12" s="35" t="s">
        <v>144</v>
      </c>
      <c r="B12" s="36">
        <v>3.2000000000000001E-2</v>
      </c>
      <c r="C12" s="37">
        <f t="shared" si="0"/>
        <v>3.3835291710012434E-2</v>
      </c>
    </row>
    <row r="13" spans="1:10" ht="45" x14ac:dyDescent="0.25">
      <c r="A13" s="35" t="s">
        <v>405</v>
      </c>
      <c r="B13" s="36">
        <v>0.04</v>
      </c>
      <c r="C13" s="37">
        <f t="shared" si="0"/>
        <v>4.2294114637515548E-2</v>
      </c>
    </row>
    <row r="14" spans="1:10" ht="30" x14ac:dyDescent="0.25">
      <c r="A14" s="35" t="s">
        <v>406</v>
      </c>
      <c r="B14" s="36">
        <v>0.02</v>
      </c>
      <c r="C14" s="37">
        <f t="shared" si="0"/>
        <v>2.1147057318757774E-2</v>
      </c>
    </row>
    <row r="15" spans="1:10" ht="45" x14ac:dyDescent="0.25">
      <c r="A15" s="35" t="s">
        <v>194</v>
      </c>
      <c r="B15" s="36">
        <v>3.2000000000000001E-2</v>
      </c>
      <c r="C15" s="37">
        <f t="shared" si="0"/>
        <v>3.3835291710012434E-2</v>
      </c>
    </row>
    <row r="16" spans="1:10" ht="45" x14ac:dyDescent="0.25">
      <c r="A16" s="35" t="s">
        <v>215</v>
      </c>
      <c r="B16" s="36">
        <v>0.02</v>
      </c>
      <c r="C16" s="37">
        <f t="shared" si="0"/>
        <v>2.1147057318757774E-2</v>
      </c>
    </row>
    <row r="17" spans="1:3" ht="45" x14ac:dyDescent="0.25">
      <c r="A17" s="35" t="s">
        <v>226</v>
      </c>
      <c r="B17" s="36">
        <v>3.2000000000000001E-2</v>
      </c>
      <c r="C17" s="37">
        <f t="shared" si="0"/>
        <v>3.3835291710012434E-2</v>
      </c>
    </row>
    <row r="18" spans="1:3" ht="45" x14ac:dyDescent="0.25">
      <c r="A18" s="35" t="s">
        <v>236</v>
      </c>
      <c r="B18" s="36">
        <v>1.4999999999999999E-2</v>
      </c>
      <c r="C18" s="37">
        <f t="shared" si="0"/>
        <v>1.5860292989068329E-2</v>
      </c>
    </row>
    <row r="19" spans="1:3" ht="45" x14ac:dyDescent="0.25">
      <c r="A19" s="35" t="s">
        <v>248</v>
      </c>
      <c r="B19" s="36">
        <v>3.2000000000000001E-2</v>
      </c>
      <c r="C19" s="37">
        <f t="shared" si="0"/>
        <v>3.3835291710012434E-2</v>
      </c>
    </row>
    <row r="20" spans="1:3" x14ac:dyDescent="0.25">
      <c r="A20" s="35" t="s">
        <v>264</v>
      </c>
      <c r="B20" s="36">
        <v>3.2000000000000001E-2</v>
      </c>
      <c r="C20" s="37">
        <f t="shared" si="0"/>
        <v>3.3835291710012434E-2</v>
      </c>
    </row>
    <row r="21" spans="1:3" ht="45" x14ac:dyDescent="0.25">
      <c r="A21" s="35" t="s">
        <v>273</v>
      </c>
      <c r="B21" s="36">
        <v>0.01</v>
      </c>
      <c r="C21" s="37">
        <f t="shared" si="0"/>
        <v>1.0573528659378887E-2</v>
      </c>
    </row>
    <row r="22" spans="1:3" x14ac:dyDescent="0.25">
      <c r="A22" s="35" t="s">
        <v>283</v>
      </c>
      <c r="B22" s="36">
        <v>0.05</v>
      </c>
      <c r="C22" s="37">
        <f t="shared" si="0"/>
        <v>5.2867643296894432E-2</v>
      </c>
    </row>
    <row r="23" spans="1:3" ht="30" x14ac:dyDescent="0.25">
      <c r="A23" s="35" t="s">
        <v>295</v>
      </c>
      <c r="B23" s="36">
        <v>3.2000000000000001E-2</v>
      </c>
      <c r="C23" s="37">
        <f t="shared" si="0"/>
        <v>3.3835291710012434E-2</v>
      </c>
    </row>
    <row r="24" spans="1:3" ht="45" x14ac:dyDescent="0.25">
      <c r="A24" s="35" t="s">
        <v>407</v>
      </c>
      <c r="B24" s="36">
        <v>0.05</v>
      </c>
      <c r="C24" s="37">
        <f t="shared" si="0"/>
        <v>5.2867643296894432E-2</v>
      </c>
    </row>
    <row r="25" spans="1:3" ht="45" x14ac:dyDescent="0.25">
      <c r="A25" s="35" t="s">
        <v>312</v>
      </c>
      <c r="B25" s="36">
        <v>3.2000000000000001E-2</v>
      </c>
      <c r="C25" s="37">
        <f t="shared" si="0"/>
        <v>3.3835291710012434E-2</v>
      </c>
    </row>
    <row r="26" spans="1:3" ht="30" x14ac:dyDescent="0.25">
      <c r="A26" s="35" t="s">
        <v>320</v>
      </c>
      <c r="B26" s="36">
        <v>0.02</v>
      </c>
      <c r="C26" s="37">
        <f t="shared" si="0"/>
        <v>2.1147057318757774E-2</v>
      </c>
    </row>
    <row r="27" spans="1:3" ht="45" x14ac:dyDescent="0.25">
      <c r="A27" s="35" t="s">
        <v>339</v>
      </c>
      <c r="B27" s="36">
        <v>0.02</v>
      </c>
      <c r="C27" s="37">
        <f t="shared" si="0"/>
        <v>2.1147057318757774E-2</v>
      </c>
    </row>
    <row r="28" spans="1:3" ht="45" x14ac:dyDescent="0.25">
      <c r="A28" s="35" t="s">
        <v>346</v>
      </c>
      <c r="B28" s="36">
        <v>3.2000000000000001E-2</v>
      </c>
      <c r="C28" s="37">
        <f t="shared" si="0"/>
        <v>3.3835291710012434E-2</v>
      </c>
    </row>
    <row r="29" spans="1:3" ht="60" x14ac:dyDescent="0.25">
      <c r="A29" s="35" t="s">
        <v>352</v>
      </c>
      <c r="B29" s="36">
        <v>3.2000000000000001E-2</v>
      </c>
      <c r="C29" s="37">
        <f t="shared" si="0"/>
        <v>3.3835291710012434E-2</v>
      </c>
    </row>
    <row r="30" spans="1:3" ht="45" x14ac:dyDescent="0.25">
      <c r="A30" s="35" t="s">
        <v>362</v>
      </c>
      <c r="B30" s="36">
        <v>0.02</v>
      </c>
      <c r="C30" s="37">
        <f t="shared" si="0"/>
        <v>2.1147057318757774E-2</v>
      </c>
    </row>
    <row r="31" spans="1:3" ht="60" x14ac:dyDescent="0.25">
      <c r="A31" s="35" t="s">
        <v>365</v>
      </c>
      <c r="B31" s="36">
        <v>0.05</v>
      </c>
      <c r="C31" s="37">
        <f t="shared" si="0"/>
        <v>5.2867643296894432E-2</v>
      </c>
    </row>
    <row r="32" spans="1:3" ht="30" x14ac:dyDescent="0.25">
      <c r="A32" s="35" t="s">
        <v>393</v>
      </c>
      <c r="B32" s="36">
        <v>0.06</v>
      </c>
      <c r="C32" s="37">
        <f t="shared" si="0"/>
        <v>6.3441171956273315E-2</v>
      </c>
    </row>
    <row r="33" spans="1:3" x14ac:dyDescent="0.25">
      <c r="A33" s="35" t="s">
        <v>13</v>
      </c>
      <c r="B33" s="36">
        <f>SUM(B2:B32)</f>
        <v>0.94575806451612943</v>
      </c>
      <c r="C33" s="36">
        <f>SUM(C2:C32)</f>
        <v>0.99999999999999944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9" sqref="A19"/>
    </sheetView>
  </sheetViews>
  <sheetFormatPr baseColWidth="10" defaultColWidth="9.140625" defaultRowHeight="15" x14ac:dyDescent="0.25"/>
  <cols>
    <col min="1" max="2" width="45.5703125" customWidth="1"/>
  </cols>
  <sheetData>
    <row r="1" spans="1:3" ht="18.75" x14ac:dyDescent="0.3">
      <c r="A1" s="34" t="s">
        <v>28</v>
      </c>
      <c r="B1" s="34" t="s">
        <v>28</v>
      </c>
      <c r="C1" t="s">
        <v>408</v>
      </c>
    </row>
    <row r="2" spans="1:3" ht="18.75" x14ac:dyDescent="0.3">
      <c r="A2" s="34" t="s">
        <v>34</v>
      </c>
      <c r="B2" s="34" t="s">
        <v>409</v>
      </c>
      <c r="C2" t="s">
        <v>410</v>
      </c>
    </row>
    <row r="3" spans="1:3" ht="18.75" x14ac:dyDescent="0.3">
      <c r="A3" s="34" t="s">
        <v>41</v>
      </c>
      <c r="B3" s="34" t="s">
        <v>411</v>
      </c>
      <c r="C3" t="s">
        <v>408</v>
      </c>
    </row>
    <row r="4" spans="1:3" ht="18.75" x14ac:dyDescent="0.3">
      <c r="A4" s="34" t="s">
        <v>95</v>
      </c>
      <c r="B4" s="34" t="s">
        <v>41</v>
      </c>
      <c r="C4" t="s">
        <v>408</v>
      </c>
    </row>
    <row r="5" spans="1:3" ht="18.75" x14ac:dyDescent="0.3">
      <c r="A5" s="34" t="s">
        <v>127</v>
      </c>
      <c r="B5" s="34" t="s">
        <v>412</v>
      </c>
      <c r="C5" t="s">
        <v>413</v>
      </c>
    </row>
    <row r="6" spans="1:3" ht="18.75" x14ac:dyDescent="0.3">
      <c r="A6" s="34" t="s">
        <v>237</v>
      </c>
      <c r="B6" s="34" t="s">
        <v>414</v>
      </c>
      <c r="C6" t="s">
        <v>415</v>
      </c>
    </row>
    <row r="7" spans="1:3" ht="18.75" x14ac:dyDescent="0.3">
      <c r="A7" s="34"/>
      <c r="B7" s="34" t="s">
        <v>416</v>
      </c>
      <c r="C7" t="s">
        <v>413</v>
      </c>
    </row>
    <row r="8" spans="1:3" ht="18.75" x14ac:dyDescent="0.3">
      <c r="B8" s="34" t="s">
        <v>95</v>
      </c>
      <c r="C8" t="s">
        <v>408</v>
      </c>
    </row>
    <row r="9" spans="1:3" ht="18.75" x14ac:dyDescent="0.3">
      <c r="B9" s="34" t="s">
        <v>127</v>
      </c>
      <c r="C9" t="s">
        <v>408</v>
      </c>
    </row>
    <row r="10" spans="1:3" ht="18.75" x14ac:dyDescent="0.3">
      <c r="B10" s="34" t="s">
        <v>237</v>
      </c>
      <c r="C10" t="s">
        <v>408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opLeftCell="C28" workbookViewId="0">
      <selection activeCell="A65" sqref="A65:A73"/>
    </sheetView>
  </sheetViews>
  <sheetFormatPr baseColWidth="10" defaultColWidth="11.42578125" defaultRowHeight="15" x14ac:dyDescent="0.25"/>
  <cols>
    <col min="1" max="1" width="11.42578125" style="5"/>
    <col min="2" max="2" width="30.85546875" style="5" customWidth="1"/>
    <col min="3" max="3" width="25" style="5" customWidth="1"/>
    <col min="4" max="4" width="23.28515625" style="5" customWidth="1"/>
    <col min="5" max="5" width="24.7109375" style="5" customWidth="1"/>
    <col min="6" max="6" width="24.28515625" style="8" customWidth="1"/>
    <col min="7" max="7" width="25.42578125" style="5" customWidth="1"/>
    <col min="8" max="8" width="21.5703125" style="1" customWidth="1"/>
    <col min="9" max="9" width="27.5703125" style="5" customWidth="1"/>
    <col min="10" max="18" width="11.42578125" style="3"/>
    <col min="19" max="16384" width="11.42578125" style="5"/>
  </cols>
  <sheetData>
    <row r="1" spans="1:9" x14ac:dyDescent="0.25">
      <c r="A1" s="118" t="s">
        <v>417</v>
      </c>
      <c r="B1" s="9" t="s">
        <v>418</v>
      </c>
      <c r="C1" s="9" t="s">
        <v>419</v>
      </c>
      <c r="D1" s="9" t="s">
        <v>420</v>
      </c>
      <c r="E1" s="9" t="s">
        <v>421</v>
      </c>
      <c r="F1" s="9" t="s">
        <v>422</v>
      </c>
      <c r="G1" s="9" t="s">
        <v>423</v>
      </c>
      <c r="H1" s="9" t="s">
        <v>424</v>
      </c>
      <c r="I1" s="9" t="s">
        <v>425</v>
      </c>
    </row>
    <row r="2" spans="1:9" ht="45" customHeight="1" x14ac:dyDescent="0.25">
      <c r="A2" s="118"/>
      <c r="B2" s="110" t="s">
        <v>426</v>
      </c>
      <c r="C2" s="110" t="s">
        <v>27</v>
      </c>
      <c r="D2" s="62" t="s">
        <v>427</v>
      </c>
      <c r="E2" s="110" t="s">
        <v>428</v>
      </c>
      <c r="F2" s="109" t="s">
        <v>429</v>
      </c>
      <c r="G2" s="61" t="s">
        <v>430</v>
      </c>
      <c r="H2" s="111" t="s">
        <v>431</v>
      </c>
      <c r="I2" s="109" t="s">
        <v>432</v>
      </c>
    </row>
    <row r="3" spans="1:9" ht="27" customHeight="1" x14ac:dyDescent="0.25">
      <c r="A3" s="118"/>
      <c r="B3" s="110"/>
      <c r="C3" s="110"/>
      <c r="D3" s="62" t="s">
        <v>433</v>
      </c>
      <c r="E3" s="110"/>
      <c r="F3" s="109"/>
      <c r="G3" s="109" t="s">
        <v>434</v>
      </c>
      <c r="H3" s="111"/>
      <c r="I3" s="109"/>
    </row>
    <row r="4" spans="1:9" ht="30" x14ac:dyDescent="0.25">
      <c r="A4" s="118"/>
      <c r="B4" s="110"/>
      <c r="C4" s="110"/>
      <c r="D4" s="62" t="s">
        <v>33</v>
      </c>
      <c r="E4" s="110"/>
      <c r="F4" s="109"/>
      <c r="G4" s="109"/>
      <c r="H4" s="111"/>
      <c r="I4" s="61" t="s">
        <v>432</v>
      </c>
    </row>
    <row r="5" spans="1:9" ht="30" x14ac:dyDescent="0.25">
      <c r="A5" s="118"/>
      <c r="B5" s="110"/>
      <c r="C5" s="110"/>
      <c r="D5" s="62" t="s">
        <v>36</v>
      </c>
      <c r="E5" s="110"/>
      <c r="F5" s="109"/>
      <c r="G5" s="109"/>
      <c r="H5" s="111"/>
      <c r="I5" s="61" t="s">
        <v>432</v>
      </c>
    </row>
    <row r="6" spans="1:9" ht="75" x14ac:dyDescent="0.25">
      <c r="A6" s="118"/>
      <c r="B6" s="110"/>
      <c r="C6" s="110" t="s">
        <v>37</v>
      </c>
      <c r="D6" s="62" t="s">
        <v>435</v>
      </c>
      <c r="E6" s="109" t="s">
        <v>436</v>
      </c>
      <c r="F6" s="109" t="s">
        <v>437</v>
      </c>
      <c r="G6" s="109" t="s">
        <v>438</v>
      </c>
      <c r="H6" s="111" t="s">
        <v>439</v>
      </c>
      <c r="I6" s="109" t="s">
        <v>432</v>
      </c>
    </row>
    <row r="7" spans="1:9" ht="60" x14ac:dyDescent="0.25">
      <c r="A7" s="118"/>
      <c r="B7" s="110"/>
      <c r="C7" s="110"/>
      <c r="D7" s="62" t="s">
        <v>440</v>
      </c>
      <c r="E7" s="109"/>
      <c r="F7" s="109"/>
      <c r="G7" s="109"/>
      <c r="H7" s="111"/>
      <c r="I7" s="109"/>
    </row>
    <row r="8" spans="1:9" ht="75" x14ac:dyDescent="0.25">
      <c r="A8" s="118"/>
      <c r="B8" s="110"/>
      <c r="C8" s="110"/>
      <c r="D8" s="62" t="s">
        <v>43</v>
      </c>
      <c r="E8" s="109"/>
      <c r="F8" s="109"/>
      <c r="G8" s="109"/>
      <c r="H8" s="111"/>
      <c r="I8" s="61" t="s">
        <v>441</v>
      </c>
    </row>
    <row r="9" spans="1:9" ht="45" x14ac:dyDescent="0.25">
      <c r="A9" s="118"/>
      <c r="B9" s="110" t="s">
        <v>442</v>
      </c>
      <c r="C9" s="110" t="s">
        <v>45</v>
      </c>
      <c r="D9" s="62" t="s">
        <v>443</v>
      </c>
      <c r="E9" s="61" t="s">
        <v>444</v>
      </c>
      <c r="F9" s="112" t="s">
        <v>240</v>
      </c>
      <c r="G9" s="110" t="s">
        <v>445</v>
      </c>
      <c r="H9" s="108" t="s">
        <v>446</v>
      </c>
      <c r="I9" s="109" t="s">
        <v>441</v>
      </c>
    </row>
    <row r="10" spans="1:9" ht="60" x14ac:dyDescent="0.25">
      <c r="A10" s="118"/>
      <c r="B10" s="110"/>
      <c r="C10" s="110"/>
      <c r="D10" s="62" t="s">
        <v>447</v>
      </c>
      <c r="E10" s="61" t="s">
        <v>448</v>
      </c>
      <c r="F10" s="112"/>
      <c r="G10" s="110"/>
      <c r="H10" s="108"/>
      <c r="I10" s="109"/>
    </row>
    <row r="11" spans="1:9" ht="60" x14ac:dyDescent="0.25">
      <c r="A11" s="118"/>
      <c r="B11" s="110"/>
      <c r="C11" s="110"/>
      <c r="D11" s="62" t="s">
        <v>449</v>
      </c>
      <c r="E11" s="61" t="s">
        <v>450</v>
      </c>
      <c r="F11" s="112"/>
      <c r="G11" s="110"/>
      <c r="H11" s="108"/>
      <c r="I11" s="109"/>
    </row>
    <row r="12" spans="1:9" ht="75" customHeight="1" x14ac:dyDescent="0.25">
      <c r="A12" s="118"/>
      <c r="B12" s="110"/>
      <c r="C12" s="110"/>
      <c r="D12" s="62" t="s">
        <v>451</v>
      </c>
      <c r="E12" s="109" t="s">
        <v>452</v>
      </c>
      <c r="F12" s="112"/>
      <c r="G12" s="110"/>
      <c r="H12" s="108"/>
      <c r="I12" s="109"/>
    </row>
    <row r="13" spans="1:9" ht="30" x14ac:dyDescent="0.25">
      <c r="A13" s="118"/>
      <c r="B13" s="110"/>
      <c r="C13" s="110"/>
      <c r="D13" s="62" t="s">
        <v>49</v>
      </c>
      <c r="E13" s="109"/>
      <c r="F13" s="112"/>
      <c r="G13" s="110"/>
      <c r="H13" s="108"/>
      <c r="I13" s="61" t="s">
        <v>441</v>
      </c>
    </row>
    <row r="14" spans="1:9" ht="45" x14ac:dyDescent="0.25">
      <c r="A14" s="118"/>
      <c r="B14" s="110"/>
      <c r="C14" s="110"/>
      <c r="D14" s="62" t="s">
        <v>52</v>
      </c>
      <c r="E14" s="109"/>
      <c r="F14" s="112"/>
      <c r="G14" s="110"/>
      <c r="H14" s="108"/>
      <c r="I14" s="61" t="s">
        <v>441</v>
      </c>
    </row>
    <row r="15" spans="1:9" ht="75.75" customHeight="1" x14ac:dyDescent="0.25">
      <c r="A15" s="118"/>
      <c r="B15" s="110"/>
      <c r="C15" s="110" t="s">
        <v>453</v>
      </c>
      <c r="D15" s="65" t="s">
        <v>454</v>
      </c>
      <c r="E15" s="65" t="s">
        <v>455</v>
      </c>
      <c r="F15" s="61" t="s">
        <v>456</v>
      </c>
      <c r="G15" s="110" t="s">
        <v>457</v>
      </c>
      <c r="H15" s="111" t="s">
        <v>458</v>
      </c>
      <c r="I15" s="61" t="s">
        <v>441</v>
      </c>
    </row>
    <row r="16" spans="1:9" ht="45" x14ac:dyDescent="0.25">
      <c r="A16" s="118"/>
      <c r="B16" s="110"/>
      <c r="C16" s="110"/>
      <c r="D16" s="65" t="s">
        <v>58</v>
      </c>
      <c r="E16" s="115" t="s">
        <v>459</v>
      </c>
      <c r="F16" s="112" t="s">
        <v>240</v>
      </c>
      <c r="G16" s="110"/>
      <c r="H16" s="111"/>
      <c r="I16" s="61" t="s">
        <v>441</v>
      </c>
    </row>
    <row r="17" spans="1:9" ht="30.75" customHeight="1" x14ac:dyDescent="0.25">
      <c r="A17" s="118"/>
      <c r="B17" s="110"/>
      <c r="C17" s="110"/>
      <c r="D17" s="115" t="s">
        <v>69</v>
      </c>
      <c r="E17" s="115"/>
      <c r="F17" s="112"/>
      <c r="G17" s="110"/>
      <c r="H17" s="111"/>
      <c r="I17" s="61" t="s">
        <v>441</v>
      </c>
    </row>
    <row r="18" spans="1:9" x14ac:dyDescent="0.25">
      <c r="A18" s="118"/>
      <c r="B18" s="110"/>
      <c r="C18" s="110"/>
      <c r="D18" s="115"/>
      <c r="E18" s="115"/>
      <c r="F18" s="112"/>
      <c r="G18" s="110"/>
      <c r="H18" s="111"/>
      <c r="I18" s="61" t="s">
        <v>441</v>
      </c>
    </row>
    <row r="19" spans="1:9" ht="30" x14ac:dyDescent="0.25">
      <c r="A19" s="118"/>
      <c r="B19" s="110" t="s">
        <v>460</v>
      </c>
      <c r="C19" s="110" t="s">
        <v>76</v>
      </c>
      <c r="D19" s="62" t="s">
        <v>461</v>
      </c>
      <c r="E19" s="62" t="s">
        <v>462</v>
      </c>
      <c r="F19" s="112" t="s">
        <v>240</v>
      </c>
      <c r="G19" s="110" t="s">
        <v>463</v>
      </c>
      <c r="H19" s="111" t="s">
        <v>458</v>
      </c>
      <c r="I19" s="109" t="s">
        <v>441</v>
      </c>
    </row>
    <row r="20" spans="1:9" ht="30" x14ac:dyDescent="0.25">
      <c r="A20" s="118"/>
      <c r="B20" s="110"/>
      <c r="C20" s="110"/>
      <c r="D20" s="62" t="s">
        <v>464</v>
      </c>
      <c r="E20" s="115" t="s">
        <v>465</v>
      </c>
      <c r="F20" s="112"/>
      <c r="G20" s="110"/>
      <c r="H20" s="111"/>
      <c r="I20" s="109"/>
    </row>
    <row r="21" spans="1:9" ht="30" x14ac:dyDescent="0.25">
      <c r="A21" s="118"/>
      <c r="B21" s="110"/>
      <c r="C21" s="110"/>
      <c r="D21" s="62" t="s">
        <v>466</v>
      </c>
      <c r="E21" s="115"/>
      <c r="F21" s="112"/>
      <c r="G21" s="110"/>
      <c r="H21" s="111"/>
      <c r="I21" s="109"/>
    </row>
    <row r="22" spans="1:9" ht="45" x14ac:dyDescent="0.25">
      <c r="A22" s="118"/>
      <c r="B22" s="110"/>
      <c r="C22" s="110"/>
      <c r="D22" s="62" t="s">
        <v>82</v>
      </c>
      <c r="E22" s="115"/>
      <c r="F22" s="112"/>
      <c r="G22" s="110"/>
      <c r="H22" s="111"/>
      <c r="I22" s="61" t="s">
        <v>441</v>
      </c>
    </row>
    <row r="23" spans="1:9" ht="30" x14ac:dyDescent="0.25">
      <c r="A23" s="118"/>
      <c r="B23" s="110"/>
      <c r="C23" s="110"/>
      <c r="D23" s="62" t="s">
        <v>87</v>
      </c>
      <c r="E23" s="115"/>
      <c r="F23" s="112"/>
      <c r="G23" s="110"/>
      <c r="H23" s="111"/>
      <c r="I23" s="61" t="s">
        <v>441</v>
      </c>
    </row>
    <row r="24" spans="1:9" ht="60" customHeight="1" x14ac:dyDescent="0.25">
      <c r="A24" s="118" t="s">
        <v>417</v>
      </c>
      <c r="B24" s="110" t="s">
        <v>467</v>
      </c>
      <c r="C24" s="110" t="s">
        <v>94</v>
      </c>
      <c r="D24" s="62" t="s">
        <v>97</v>
      </c>
      <c r="E24" s="62" t="s">
        <v>468</v>
      </c>
      <c r="F24" s="112" t="s">
        <v>240</v>
      </c>
      <c r="G24" s="62" t="s">
        <v>469</v>
      </c>
      <c r="H24" s="111" t="s">
        <v>470</v>
      </c>
      <c r="I24" s="109" t="s">
        <v>441</v>
      </c>
    </row>
    <row r="25" spans="1:9" ht="60" customHeight="1" x14ac:dyDescent="0.25">
      <c r="A25" s="118"/>
      <c r="B25" s="110"/>
      <c r="C25" s="110"/>
      <c r="D25" s="62" t="s">
        <v>102</v>
      </c>
      <c r="E25" s="109" t="s">
        <v>471</v>
      </c>
      <c r="F25" s="112"/>
      <c r="G25" s="115" t="s">
        <v>472</v>
      </c>
      <c r="H25" s="111"/>
      <c r="I25" s="109"/>
    </row>
    <row r="26" spans="1:9" ht="30" x14ac:dyDescent="0.25">
      <c r="A26" s="118"/>
      <c r="B26" s="110"/>
      <c r="C26" s="110"/>
      <c r="D26" s="62" t="s">
        <v>473</v>
      </c>
      <c r="E26" s="109"/>
      <c r="F26" s="112"/>
      <c r="G26" s="115"/>
      <c r="H26" s="111"/>
      <c r="I26" s="109"/>
    </row>
    <row r="27" spans="1:9" ht="30" x14ac:dyDescent="0.25">
      <c r="A27" s="118"/>
      <c r="B27" s="110"/>
      <c r="C27" s="110"/>
      <c r="D27" s="62" t="s">
        <v>474</v>
      </c>
      <c r="E27" s="109"/>
      <c r="F27" s="112"/>
      <c r="G27" s="115"/>
      <c r="H27" s="111"/>
      <c r="I27" s="109"/>
    </row>
    <row r="28" spans="1:9" ht="30" x14ac:dyDescent="0.25">
      <c r="A28" s="118"/>
      <c r="B28" s="110"/>
      <c r="C28" s="110"/>
      <c r="D28" s="62" t="s">
        <v>475</v>
      </c>
      <c r="E28" s="109"/>
      <c r="F28" s="112"/>
      <c r="G28" s="115"/>
      <c r="H28" s="111"/>
      <c r="I28" s="109"/>
    </row>
    <row r="29" spans="1:9" ht="30" x14ac:dyDescent="0.25">
      <c r="A29" s="118"/>
      <c r="B29" s="110"/>
      <c r="C29" s="110"/>
      <c r="D29" s="62" t="s">
        <v>476</v>
      </c>
      <c r="E29" s="109"/>
      <c r="F29" s="112"/>
      <c r="G29" s="115"/>
      <c r="H29" s="111"/>
      <c r="I29" s="61" t="s">
        <v>441</v>
      </c>
    </row>
    <row r="30" spans="1:9" ht="30" x14ac:dyDescent="0.25">
      <c r="A30" s="118"/>
      <c r="B30" s="110"/>
      <c r="C30" s="110"/>
      <c r="D30" s="62" t="s">
        <v>477</v>
      </c>
      <c r="E30" s="109"/>
      <c r="F30" s="112"/>
      <c r="G30" s="115"/>
      <c r="H30" s="111"/>
      <c r="I30" s="61" t="s">
        <v>441</v>
      </c>
    </row>
    <row r="31" spans="1:9" ht="60" x14ac:dyDescent="0.25">
      <c r="A31" s="118"/>
      <c r="B31" s="110"/>
      <c r="C31" s="110" t="s">
        <v>110</v>
      </c>
      <c r="D31" s="62" t="s">
        <v>478</v>
      </c>
      <c r="E31" s="62" t="s">
        <v>479</v>
      </c>
      <c r="F31" s="109" t="s">
        <v>456</v>
      </c>
      <c r="G31" s="109" t="s">
        <v>441</v>
      </c>
      <c r="H31" s="111"/>
      <c r="I31" s="109" t="s">
        <v>441</v>
      </c>
    </row>
    <row r="32" spans="1:9" ht="45" x14ac:dyDescent="0.25">
      <c r="A32" s="118"/>
      <c r="B32" s="110"/>
      <c r="C32" s="110"/>
      <c r="D32" s="62" t="s">
        <v>480</v>
      </c>
      <c r="E32" s="62" t="s">
        <v>481</v>
      </c>
      <c r="F32" s="109"/>
      <c r="G32" s="109"/>
      <c r="H32" s="111"/>
      <c r="I32" s="109"/>
    </row>
    <row r="33" spans="1:9" ht="45" x14ac:dyDescent="0.25">
      <c r="A33" s="118"/>
      <c r="B33" s="110"/>
      <c r="C33" s="110"/>
      <c r="D33" s="62" t="s">
        <v>482</v>
      </c>
      <c r="E33" s="115" t="s">
        <v>483</v>
      </c>
      <c r="F33" s="112" t="s">
        <v>484</v>
      </c>
      <c r="G33" s="109"/>
      <c r="H33" s="111"/>
      <c r="I33" s="61" t="s">
        <v>441</v>
      </c>
    </row>
    <row r="34" spans="1:9" ht="45" x14ac:dyDescent="0.25">
      <c r="A34" s="118"/>
      <c r="B34" s="110"/>
      <c r="C34" s="110"/>
      <c r="D34" s="62" t="s">
        <v>485</v>
      </c>
      <c r="E34" s="115"/>
      <c r="F34" s="112"/>
      <c r="G34" s="109"/>
      <c r="H34" s="111"/>
      <c r="I34" s="61" t="s">
        <v>441</v>
      </c>
    </row>
    <row r="35" spans="1:9" ht="30" x14ac:dyDescent="0.25">
      <c r="A35" s="118"/>
      <c r="B35" s="110"/>
      <c r="C35" s="110" t="s">
        <v>117</v>
      </c>
      <c r="D35" s="62" t="s">
        <v>486</v>
      </c>
      <c r="E35" s="110" t="s">
        <v>487</v>
      </c>
      <c r="F35" s="109" t="s">
        <v>456</v>
      </c>
      <c r="G35" s="109"/>
      <c r="H35" s="111"/>
      <c r="I35" s="109" t="s">
        <v>441</v>
      </c>
    </row>
    <row r="36" spans="1:9" ht="45" x14ac:dyDescent="0.25">
      <c r="A36" s="118"/>
      <c r="B36" s="110"/>
      <c r="C36" s="110"/>
      <c r="D36" s="62" t="s">
        <v>488</v>
      </c>
      <c r="E36" s="110"/>
      <c r="F36" s="109"/>
      <c r="G36" s="109"/>
      <c r="H36" s="111"/>
      <c r="I36" s="109"/>
    </row>
    <row r="37" spans="1:9" ht="30" x14ac:dyDescent="0.25">
      <c r="A37" s="118"/>
      <c r="B37" s="110"/>
      <c r="C37" s="110"/>
      <c r="D37" s="62" t="s">
        <v>124</v>
      </c>
      <c r="E37" s="110"/>
      <c r="F37" s="63" t="s">
        <v>484</v>
      </c>
      <c r="G37" s="109"/>
      <c r="H37" s="111"/>
      <c r="I37" s="61"/>
    </row>
    <row r="38" spans="1:9" ht="30" x14ac:dyDescent="0.25">
      <c r="A38" s="116" t="s">
        <v>489</v>
      </c>
      <c r="B38" s="6" t="s">
        <v>418</v>
      </c>
      <c r="C38" s="6" t="s">
        <v>490</v>
      </c>
      <c r="D38" s="6" t="s">
        <v>491</v>
      </c>
      <c r="E38" s="6" t="s">
        <v>492</v>
      </c>
      <c r="F38" s="6" t="s">
        <v>493</v>
      </c>
      <c r="G38" s="6" t="s">
        <v>494</v>
      </c>
      <c r="H38" s="2"/>
      <c r="I38" s="7"/>
    </row>
    <row r="39" spans="1:9" ht="48" customHeight="1" x14ac:dyDescent="0.25">
      <c r="A39" s="116"/>
      <c r="B39" s="117" t="s">
        <v>495</v>
      </c>
      <c r="C39" s="117" t="s">
        <v>496</v>
      </c>
      <c r="D39" s="64" t="s">
        <v>129</v>
      </c>
      <c r="E39" s="64" t="s">
        <v>497</v>
      </c>
      <c r="F39" s="111" t="s">
        <v>484</v>
      </c>
      <c r="G39" s="113" t="s">
        <v>498</v>
      </c>
      <c r="H39" s="119" t="s">
        <v>499</v>
      </c>
      <c r="I39" s="109" t="s">
        <v>441</v>
      </c>
    </row>
    <row r="40" spans="1:9" ht="75" x14ac:dyDescent="0.25">
      <c r="A40" s="116"/>
      <c r="B40" s="117"/>
      <c r="C40" s="117"/>
      <c r="D40" s="64" t="s">
        <v>131</v>
      </c>
      <c r="E40" s="64" t="s">
        <v>500</v>
      </c>
      <c r="F40" s="111"/>
      <c r="G40" s="113"/>
      <c r="H40" s="119"/>
      <c r="I40" s="109"/>
    </row>
    <row r="41" spans="1:9" ht="60" customHeight="1" x14ac:dyDescent="0.25">
      <c r="A41" s="116"/>
      <c r="B41" s="117"/>
      <c r="C41" s="117" t="s">
        <v>501</v>
      </c>
      <c r="D41" s="66" t="s">
        <v>134</v>
      </c>
      <c r="E41" s="113" t="s">
        <v>502</v>
      </c>
      <c r="F41" s="111" t="s">
        <v>484</v>
      </c>
      <c r="G41" s="66" t="s">
        <v>503</v>
      </c>
      <c r="H41" s="119" t="s">
        <v>499</v>
      </c>
      <c r="I41" s="109" t="s">
        <v>441</v>
      </c>
    </row>
    <row r="42" spans="1:9" ht="45" x14ac:dyDescent="0.25">
      <c r="A42" s="116"/>
      <c r="B42" s="117"/>
      <c r="C42" s="117"/>
      <c r="D42" s="66" t="s">
        <v>504</v>
      </c>
      <c r="E42" s="113"/>
      <c r="F42" s="111"/>
      <c r="G42" s="66" t="s">
        <v>505</v>
      </c>
      <c r="H42" s="119"/>
      <c r="I42" s="109"/>
    </row>
    <row r="43" spans="1:9" ht="24" customHeight="1" x14ac:dyDescent="0.25">
      <c r="A43" s="116"/>
      <c r="B43" s="117"/>
      <c r="C43" s="117" t="s">
        <v>144</v>
      </c>
      <c r="D43" s="64" t="s">
        <v>146</v>
      </c>
      <c r="E43" s="64" t="s">
        <v>506</v>
      </c>
      <c r="F43" s="111" t="s">
        <v>507</v>
      </c>
      <c r="G43" s="113" t="s">
        <v>508</v>
      </c>
      <c r="H43" s="119" t="s">
        <v>509</v>
      </c>
      <c r="I43" s="109" t="s">
        <v>441</v>
      </c>
    </row>
    <row r="44" spans="1:9" ht="60" x14ac:dyDescent="0.25">
      <c r="A44" s="116"/>
      <c r="B44" s="117"/>
      <c r="C44" s="117"/>
      <c r="D44" s="66" t="s">
        <v>150</v>
      </c>
      <c r="E44" s="64" t="s">
        <v>510</v>
      </c>
      <c r="F44" s="111"/>
      <c r="G44" s="113"/>
      <c r="H44" s="119"/>
      <c r="I44" s="109"/>
    </row>
    <row r="45" spans="1:9" ht="36" customHeight="1" x14ac:dyDescent="0.25">
      <c r="A45" s="116"/>
      <c r="B45" s="117"/>
      <c r="C45" s="117" t="s">
        <v>405</v>
      </c>
      <c r="D45" s="64" t="s">
        <v>155</v>
      </c>
      <c r="E45" s="113" t="s">
        <v>511</v>
      </c>
      <c r="F45" s="111" t="s">
        <v>507</v>
      </c>
      <c r="G45" s="66" t="s">
        <v>512</v>
      </c>
      <c r="H45" s="119" t="s">
        <v>513</v>
      </c>
      <c r="I45" s="109" t="s">
        <v>441</v>
      </c>
    </row>
    <row r="46" spans="1:9" ht="36" customHeight="1" x14ac:dyDescent="0.25">
      <c r="A46" s="116"/>
      <c r="B46" s="117"/>
      <c r="C46" s="117"/>
      <c r="D46" s="66" t="s">
        <v>514</v>
      </c>
      <c r="E46" s="113"/>
      <c r="F46" s="111"/>
      <c r="G46" s="64" t="s">
        <v>515</v>
      </c>
      <c r="H46" s="119"/>
      <c r="I46" s="109"/>
    </row>
    <row r="47" spans="1:9" ht="45" x14ac:dyDescent="0.25">
      <c r="A47" s="116"/>
      <c r="B47" s="117"/>
      <c r="C47" s="66" t="s">
        <v>516</v>
      </c>
      <c r="D47" s="66" t="s">
        <v>517</v>
      </c>
      <c r="E47" s="64" t="s">
        <v>518</v>
      </c>
      <c r="F47" s="66" t="s">
        <v>484</v>
      </c>
      <c r="G47" s="66" t="s">
        <v>519</v>
      </c>
      <c r="H47" s="67" t="s">
        <v>520</v>
      </c>
      <c r="I47" s="62" t="s">
        <v>441</v>
      </c>
    </row>
    <row r="48" spans="1:9" ht="48" customHeight="1" x14ac:dyDescent="0.25">
      <c r="A48" s="116" t="s">
        <v>489</v>
      </c>
      <c r="B48" s="117" t="s">
        <v>521</v>
      </c>
      <c r="C48" s="113" t="s">
        <v>522</v>
      </c>
      <c r="D48" s="113" t="s">
        <v>523</v>
      </c>
      <c r="E48" s="113" t="s">
        <v>524</v>
      </c>
      <c r="F48" s="113" t="s">
        <v>484</v>
      </c>
      <c r="G48" s="64" t="s">
        <v>525</v>
      </c>
      <c r="H48" s="119" t="s">
        <v>499</v>
      </c>
      <c r="I48" s="109" t="s">
        <v>441</v>
      </c>
    </row>
    <row r="49" spans="1:9" ht="51.75" customHeight="1" x14ac:dyDescent="0.25">
      <c r="A49" s="116"/>
      <c r="B49" s="117"/>
      <c r="C49" s="113"/>
      <c r="D49" s="113"/>
      <c r="E49" s="113"/>
      <c r="F49" s="113"/>
      <c r="G49" s="64" t="s">
        <v>526</v>
      </c>
      <c r="H49" s="119"/>
      <c r="I49" s="109"/>
    </row>
    <row r="50" spans="1:9" ht="48" customHeight="1" x14ac:dyDescent="0.25">
      <c r="A50" s="116"/>
      <c r="B50" s="117"/>
      <c r="C50" s="113"/>
      <c r="D50" s="113" t="s">
        <v>527</v>
      </c>
      <c r="E50" s="113" t="s">
        <v>528</v>
      </c>
      <c r="F50" s="113"/>
      <c r="G50" s="113" t="s">
        <v>529</v>
      </c>
      <c r="H50" s="119"/>
      <c r="I50" s="109"/>
    </row>
    <row r="51" spans="1:9" x14ac:dyDescent="0.25">
      <c r="A51" s="116"/>
      <c r="B51" s="117"/>
      <c r="C51" s="113"/>
      <c r="D51" s="113"/>
      <c r="E51" s="113"/>
      <c r="F51" s="113"/>
      <c r="G51" s="113"/>
      <c r="H51" s="119"/>
      <c r="I51" s="109"/>
    </row>
    <row r="52" spans="1:9" ht="45" x14ac:dyDescent="0.25">
      <c r="A52" s="116"/>
      <c r="B52" s="117"/>
      <c r="C52" s="113"/>
      <c r="D52" s="64" t="s">
        <v>530</v>
      </c>
      <c r="E52" s="113"/>
      <c r="F52" s="113"/>
      <c r="G52" s="113"/>
      <c r="H52" s="119"/>
      <c r="I52" s="109"/>
    </row>
    <row r="53" spans="1:9" ht="24" customHeight="1" x14ac:dyDescent="0.25">
      <c r="A53" s="116"/>
      <c r="B53" s="117"/>
      <c r="C53" s="113" t="s">
        <v>531</v>
      </c>
      <c r="D53" s="64" t="s">
        <v>532</v>
      </c>
      <c r="E53" s="113" t="s">
        <v>533</v>
      </c>
      <c r="F53" s="113" t="s">
        <v>484</v>
      </c>
      <c r="G53" s="113" t="s">
        <v>534</v>
      </c>
      <c r="H53" s="119" t="s">
        <v>535</v>
      </c>
      <c r="I53" s="109" t="s">
        <v>441</v>
      </c>
    </row>
    <row r="54" spans="1:9" ht="60" x14ac:dyDescent="0.25">
      <c r="A54" s="116"/>
      <c r="B54" s="117"/>
      <c r="C54" s="113"/>
      <c r="D54" s="64" t="s">
        <v>536</v>
      </c>
      <c r="E54" s="113"/>
      <c r="F54" s="113"/>
      <c r="G54" s="113"/>
      <c r="H54" s="119"/>
      <c r="I54" s="109"/>
    </row>
    <row r="55" spans="1:9" ht="30" x14ac:dyDescent="0.25">
      <c r="A55" s="116"/>
      <c r="B55" s="117"/>
      <c r="C55" s="113"/>
      <c r="D55" s="64" t="s">
        <v>537</v>
      </c>
      <c r="E55" s="113"/>
      <c r="F55" s="113"/>
      <c r="G55" s="113"/>
      <c r="H55" s="119"/>
      <c r="I55" s="109"/>
    </row>
    <row r="56" spans="1:9" ht="44.25" customHeight="1" x14ac:dyDescent="0.25">
      <c r="A56" s="116"/>
      <c r="B56" s="117"/>
      <c r="C56" s="113" t="s">
        <v>538</v>
      </c>
      <c r="D56" s="64" t="s">
        <v>539</v>
      </c>
      <c r="E56" s="113" t="s">
        <v>540</v>
      </c>
      <c r="F56" s="113" t="s">
        <v>484</v>
      </c>
      <c r="G56" s="113" t="s">
        <v>541</v>
      </c>
      <c r="H56" s="119" t="s">
        <v>535</v>
      </c>
      <c r="I56" s="109" t="s">
        <v>441</v>
      </c>
    </row>
    <row r="57" spans="1:9" x14ac:dyDescent="0.25">
      <c r="A57" s="116"/>
      <c r="B57" s="117"/>
      <c r="C57" s="113"/>
      <c r="D57" s="64" t="s">
        <v>542</v>
      </c>
      <c r="E57" s="113"/>
      <c r="F57" s="113"/>
      <c r="G57" s="113"/>
      <c r="H57" s="119"/>
      <c r="I57" s="109"/>
    </row>
    <row r="58" spans="1:9" ht="60" customHeight="1" x14ac:dyDescent="0.25">
      <c r="A58" s="116" t="s">
        <v>489</v>
      </c>
      <c r="B58" s="117" t="s">
        <v>543</v>
      </c>
      <c r="C58" s="111" t="s">
        <v>544</v>
      </c>
      <c r="D58" s="64" t="s">
        <v>217</v>
      </c>
      <c r="E58" s="113" t="s">
        <v>545</v>
      </c>
      <c r="F58" s="113" t="s">
        <v>484</v>
      </c>
      <c r="G58" s="64" t="s">
        <v>546</v>
      </c>
      <c r="H58" s="119" t="s">
        <v>499</v>
      </c>
      <c r="I58" s="109" t="s">
        <v>441</v>
      </c>
    </row>
    <row r="59" spans="1:9" ht="48" customHeight="1" x14ac:dyDescent="0.25">
      <c r="A59" s="116"/>
      <c r="B59" s="117"/>
      <c r="C59" s="111"/>
      <c r="D59" s="64" t="s">
        <v>547</v>
      </c>
      <c r="E59" s="113"/>
      <c r="F59" s="113"/>
      <c r="G59" s="113" t="s">
        <v>548</v>
      </c>
      <c r="H59" s="119"/>
      <c r="I59" s="109"/>
    </row>
    <row r="60" spans="1:9" ht="30" x14ac:dyDescent="0.25">
      <c r="A60" s="116"/>
      <c r="B60" s="117"/>
      <c r="C60" s="111"/>
      <c r="D60" s="64" t="s">
        <v>549</v>
      </c>
      <c r="E60" s="113"/>
      <c r="F60" s="113"/>
      <c r="G60" s="113"/>
      <c r="H60" s="119"/>
      <c r="I60" s="109"/>
    </row>
    <row r="61" spans="1:9" ht="120" x14ac:dyDescent="0.25">
      <c r="A61" s="116"/>
      <c r="B61" s="117"/>
      <c r="C61" s="66" t="s">
        <v>226</v>
      </c>
      <c r="D61" s="66" t="s">
        <v>550</v>
      </c>
      <c r="E61" s="66" t="s">
        <v>551</v>
      </c>
      <c r="F61" s="66" t="s">
        <v>484</v>
      </c>
      <c r="G61" s="66" t="s">
        <v>552</v>
      </c>
      <c r="H61" s="2" t="s">
        <v>535</v>
      </c>
      <c r="I61" s="61" t="s">
        <v>441</v>
      </c>
    </row>
    <row r="62" spans="1:9" ht="105" x14ac:dyDescent="0.25">
      <c r="A62" s="116"/>
      <c r="B62" s="117"/>
      <c r="C62" s="66" t="s">
        <v>553</v>
      </c>
      <c r="D62" s="66" t="s">
        <v>554</v>
      </c>
      <c r="E62" s="66" t="s">
        <v>551</v>
      </c>
      <c r="F62" s="66" t="s">
        <v>555</v>
      </c>
      <c r="G62" s="66" t="s">
        <v>556</v>
      </c>
      <c r="H62" s="60" t="s">
        <v>499</v>
      </c>
      <c r="I62" s="61" t="s">
        <v>441</v>
      </c>
    </row>
    <row r="63" spans="1:9" ht="36" customHeight="1" x14ac:dyDescent="0.25">
      <c r="A63" s="116"/>
      <c r="B63" s="117"/>
      <c r="C63" s="113" t="s">
        <v>557</v>
      </c>
      <c r="D63" s="66" t="s">
        <v>558</v>
      </c>
      <c r="E63" s="113" t="s">
        <v>559</v>
      </c>
      <c r="F63" s="113" t="s">
        <v>560</v>
      </c>
      <c r="G63" s="66" t="s">
        <v>561</v>
      </c>
      <c r="H63" s="108" t="s">
        <v>499</v>
      </c>
      <c r="I63" s="62"/>
    </row>
    <row r="64" spans="1:9" ht="60" x14ac:dyDescent="0.25">
      <c r="A64" s="116"/>
      <c r="B64" s="117"/>
      <c r="C64" s="113"/>
      <c r="D64" s="66" t="s">
        <v>562</v>
      </c>
      <c r="E64" s="113"/>
      <c r="F64" s="113"/>
      <c r="G64" s="66" t="s">
        <v>563</v>
      </c>
      <c r="H64" s="108"/>
      <c r="I64" s="61" t="s">
        <v>441</v>
      </c>
    </row>
    <row r="65" spans="1:9" ht="45" x14ac:dyDescent="0.25">
      <c r="A65" s="116" t="s">
        <v>489</v>
      </c>
      <c r="B65" s="117" t="s">
        <v>564</v>
      </c>
      <c r="C65" s="113" t="s">
        <v>565</v>
      </c>
      <c r="D65" s="113" t="s">
        <v>266</v>
      </c>
      <c r="E65" s="113" t="s">
        <v>566</v>
      </c>
      <c r="F65" s="114" t="s">
        <v>484</v>
      </c>
      <c r="G65" s="66" t="s">
        <v>567</v>
      </c>
      <c r="H65" s="108" t="s">
        <v>499</v>
      </c>
      <c r="I65" s="109" t="s">
        <v>441</v>
      </c>
    </row>
    <row r="66" spans="1:9" ht="36" customHeight="1" x14ac:dyDescent="0.25">
      <c r="A66" s="116"/>
      <c r="B66" s="117"/>
      <c r="C66" s="113"/>
      <c r="D66" s="113"/>
      <c r="E66" s="113"/>
      <c r="F66" s="114"/>
      <c r="G66" s="113" t="s">
        <v>568</v>
      </c>
      <c r="H66" s="108"/>
      <c r="I66" s="109"/>
    </row>
    <row r="67" spans="1:9" ht="45" x14ac:dyDescent="0.25">
      <c r="A67" s="116"/>
      <c r="B67" s="117"/>
      <c r="C67" s="113"/>
      <c r="D67" s="66" t="s">
        <v>569</v>
      </c>
      <c r="E67" s="113"/>
      <c r="F67" s="114"/>
      <c r="G67" s="113"/>
      <c r="H67" s="108"/>
      <c r="I67" s="109"/>
    </row>
    <row r="68" spans="1:9" ht="45" x14ac:dyDescent="0.25">
      <c r="A68" s="116"/>
      <c r="B68" s="117"/>
      <c r="C68" s="113"/>
      <c r="D68" s="66" t="s">
        <v>570</v>
      </c>
      <c r="E68" s="113"/>
      <c r="F68" s="114"/>
      <c r="G68" s="113"/>
      <c r="H68" s="108"/>
      <c r="I68" s="109"/>
    </row>
    <row r="69" spans="1:9" ht="105" customHeight="1" x14ac:dyDescent="0.25">
      <c r="A69" s="116"/>
      <c r="B69" s="117"/>
      <c r="C69" s="66" t="s">
        <v>571</v>
      </c>
      <c r="D69" s="66" t="s">
        <v>572</v>
      </c>
      <c r="E69" s="66" t="s">
        <v>573</v>
      </c>
      <c r="F69" s="66" t="s">
        <v>574</v>
      </c>
      <c r="G69" s="66" t="s">
        <v>575</v>
      </c>
      <c r="H69" s="2" t="s">
        <v>535</v>
      </c>
      <c r="I69" s="62" t="s">
        <v>441</v>
      </c>
    </row>
    <row r="70" spans="1:9" ht="36" customHeight="1" x14ac:dyDescent="0.25">
      <c r="A70" s="116"/>
      <c r="B70" s="117"/>
      <c r="C70" s="113" t="s">
        <v>283</v>
      </c>
      <c r="D70" s="66" t="s">
        <v>576</v>
      </c>
      <c r="E70" s="113" t="s">
        <v>573</v>
      </c>
      <c r="F70" s="113" t="s">
        <v>560</v>
      </c>
      <c r="G70" s="113" t="s">
        <v>577</v>
      </c>
      <c r="H70" s="108" t="s">
        <v>535</v>
      </c>
      <c r="I70" s="109" t="s">
        <v>441</v>
      </c>
    </row>
    <row r="71" spans="1:9" ht="48" customHeight="1" x14ac:dyDescent="0.25">
      <c r="A71" s="116"/>
      <c r="B71" s="117"/>
      <c r="C71" s="113"/>
      <c r="D71" s="64" t="s">
        <v>578</v>
      </c>
      <c r="E71" s="113"/>
      <c r="F71" s="113"/>
      <c r="G71" s="113"/>
      <c r="H71" s="108"/>
      <c r="I71" s="109"/>
    </row>
    <row r="72" spans="1:9" ht="60" customHeight="1" x14ac:dyDescent="0.25">
      <c r="A72" s="116"/>
      <c r="B72" s="117"/>
      <c r="C72" s="113"/>
      <c r="D72" s="64" t="s">
        <v>579</v>
      </c>
      <c r="E72" s="113"/>
      <c r="F72" s="113"/>
      <c r="G72" s="113"/>
      <c r="H72" s="108"/>
      <c r="I72" s="109"/>
    </row>
    <row r="73" spans="1:9" ht="60" x14ac:dyDescent="0.25">
      <c r="A73" s="116"/>
      <c r="B73" s="117"/>
      <c r="C73" s="113"/>
      <c r="D73" s="66" t="s">
        <v>580</v>
      </c>
      <c r="E73" s="113"/>
      <c r="F73" s="113"/>
      <c r="G73" s="113"/>
      <c r="H73" s="108"/>
      <c r="I73" s="109"/>
    </row>
    <row r="74" spans="1:9" s="3" customFormat="1" x14ac:dyDescent="0.25">
      <c r="F74" s="4"/>
    </row>
    <row r="75" spans="1:9" s="3" customFormat="1" x14ac:dyDescent="0.25">
      <c r="F75" s="4"/>
    </row>
    <row r="76" spans="1:9" s="3" customFormat="1" x14ac:dyDescent="0.25">
      <c r="F76" s="4"/>
    </row>
    <row r="77" spans="1:9" s="3" customFormat="1" x14ac:dyDescent="0.25">
      <c r="F77" s="4"/>
    </row>
    <row r="78" spans="1:9" s="3" customFormat="1" x14ac:dyDescent="0.25">
      <c r="F78" s="4"/>
    </row>
    <row r="79" spans="1:9" s="3" customFormat="1" x14ac:dyDescent="0.25">
      <c r="F79" s="4"/>
    </row>
    <row r="80" spans="1:9" s="3" customFormat="1" x14ac:dyDescent="0.25">
      <c r="F80" s="4"/>
    </row>
    <row r="81" spans="6:6" s="3" customFormat="1" x14ac:dyDescent="0.25">
      <c r="F81" s="4"/>
    </row>
    <row r="82" spans="6:6" s="3" customFormat="1" x14ac:dyDescent="0.25">
      <c r="F82" s="4"/>
    </row>
    <row r="83" spans="6:6" s="3" customFormat="1" x14ac:dyDescent="0.25">
      <c r="F83" s="4"/>
    </row>
    <row r="84" spans="6:6" s="3" customFormat="1" x14ac:dyDescent="0.25">
      <c r="F84" s="4"/>
    </row>
    <row r="85" spans="6:6" s="3" customFormat="1" x14ac:dyDescent="0.25">
      <c r="F85" s="4"/>
    </row>
    <row r="86" spans="6:6" s="3" customFormat="1" x14ac:dyDescent="0.25">
      <c r="F86" s="4"/>
    </row>
    <row r="87" spans="6:6" s="3" customFormat="1" x14ac:dyDescent="0.25">
      <c r="F87" s="4"/>
    </row>
    <row r="88" spans="6:6" s="3" customFormat="1" x14ac:dyDescent="0.25">
      <c r="F88" s="4"/>
    </row>
    <row r="89" spans="6:6" s="3" customFormat="1" x14ac:dyDescent="0.25">
      <c r="F89" s="4"/>
    </row>
    <row r="90" spans="6:6" s="3" customFormat="1" x14ac:dyDescent="0.25">
      <c r="F90" s="4"/>
    </row>
    <row r="91" spans="6:6" s="3" customFormat="1" x14ac:dyDescent="0.25">
      <c r="F91" s="4"/>
    </row>
    <row r="92" spans="6:6" s="3" customFormat="1" x14ac:dyDescent="0.25">
      <c r="F92" s="4"/>
    </row>
    <row r="93" spans="6:6" s="3" customFormat="1" x14ac:dyDescent="0.25">
      <c r="F93" s="4"/>
    </row>
    <row r="94" spans="6:6" s="3" customFormat="1" x14ac:dyDescent="0.25">
      <c r="F94" s="4"/>
    </row>
    <row r="95" spans="6:6" s="3" customFormat="1" x14ac:dyDescent="0.25">
      <c r="F95" s="4"/>
    </row>
    <row r="96" spans="6:6" s="3" customFormat="1" x14ac:dyDescent="0.25">
      <c r="F96" s="4"/>
    </row>
    <row r="97" spans="6:6" s="3" customFormat="1" x14ac:dyDescent="0.25">
      <c r="F97" s="4"/>
    </row>
    <row r="98" spans="6:6" s="3" customFormat="1" x14ac:dyDescent="0.25">
      <c r="F98" s="4"/>
    </row>
    <row r="99" spans="6:6" s="3" customFormat="1" x14ac:dyDescent="0.25">
      <c r="F99" s="4"/>
    </row>
    <row r="100" spans="6:6" s="3" customFormat="1" x14ac:dyDescent="0.25">
      <c r="F100" s="4"/>
    </row>
    <row r="101" spans="6:6" s="3" customFormat="1" x14ac:dyDescent="0.25">
      <c r="F101" s="4"/>
    </row>
    <row r="102" spans="6:6" s="3" customFormat="1" x14ac:dyDescent="0.25">
      <c r="F102" s="4"/>
    </row>
    <row r="103" spans="6:6" s="3" customFormat="1" x14ac:dyDescent="0.25">
      <c r="F103" s="4"/>
    </row>
    <row r="104" spans="6:6" s="3" customFormat="1" x14ac:dyDescent="0.25">
      <c r="F104" s="4"/>
    </row>
    <row r="105" spans="6:6" s="3" customFormat="1" x14ac:dyDescent="0.25">
      <c r="F105" s="4"/>
    </row>
    <row r="106" spans="6:6" s="3" customFormat="1" x14ac:dyDescent="0.25">
      <c r="F106" s="4"/>
    </row>
    <row r="107" spans="6:6" s="3" customFormat="1" x14ac:dyDescent="0.25">
      <c r="F107" s="4"/>
    </row>
    <row r="108" spans="6:6" s="3" customFormat="1" x14ac:dyDescent="0.25">
      <c r="F108" s="4"/>
    </row>
    <row r="109" spans="6:6" s="3" customFormat="1" x14ac:dyDescent="0.25">
      <c r="F109" s="4"/>
    </row>
    <row r="110" spans="6:6" s="3" customFormat="1" x14ac:dyDescent="0.25">
      <c r="F110" s="4"/>
    </row>
    <row r="111" spans="6:6" s="3" customFormat="1" x14ac:dyDescent="0.25">
      <c r="F111" s="4"/>
    </row>
    <row r="112" spans="6:6" s="3" customFormat="1" x14ac:dyDescent="0.25">
      <c r="F112" s="4"/>
    </row>
    <row r="113" spans="6:6" s="3" customFormat="1" x14ac:dyDescent="0.25">
      <c r="F113" s="4"/>
    </row>
    <row r="114" spans="6:6" s="3" customFormat="1" x14ac:dyDescent="0.25">
      <c r="F114" s="4"/>
    </row>
    <row r="115" spans="6:6" s="3" customFormat="1" x14ac:dyDescent="0.25">
      <c r="F115" s="4"/>
    </row>
    <row r="116" spans="6:6" s="3" customFormat="1" x14ac:dyDescent="0.25">
      <c r="F116" s="4"/>
    </row>
    <row r="117" spans="6:6" s="3" customFormat="1" x14ac:dyDescent="0.25">
      <c r="F117" s="4"/>
    </row>
    <row r="118" spans="6:6" s="3" customFormat="1" x14ac:dyDescent="0.25">
      <c r="F118" s="4"/>
    </row>
    <row r="119" spans="6:6" s="3" customFormat="1" x14ac:dyDescent="0.25">
      <c r="F119" s="4"/>
    </row>
    <row r="120" spans="6:6" s="3" customFormat="1" x14ac:dyDescent="0.25">
      <c r="F120" s="4"/>
    </row>
    <row r="121" spans="6:6" s="3" customFormat="1" x14ac:dyDescent="0.25">
      <c r="F121" s="4"/>
    </row>
    <row r="122" spans="6:6" s="3" customFormat="1" x14ac:dyDescent="0.25">
      <c r="F122" s="4"/>
    </row>
    <row r="123" spans="6:6" s="3" customFormat="1" x14ac:dyDescent="0.25">
      <c r="F123" s="4"/>
    </row>
    <row r="124" spans="6:6" s="3" customFormat="1" x14ac:dyDescent="0.25">
      <c r="F124" s="4"/>
    </row>
    <row r="125" spans="6:6" s="3" customFormat="1" x14ac:dyDescent="0.25">
      <c r="F125" s="4"/>
    </row>
    <row r="126" spans="6:6" s="3" customFormat="1" x14ac:dyDescent="0.25">
      <c r="F126" s="4"/>
    </row>
    <row r="127" spans="6:6" s="3" customFormat="1" x14ac:dyDescent="0.25">
      <c r="F127" s="4"/>
    </row>
    <row r="128" spans="6:6" s="3" customFormat="1" x14ac:dyDescent="0.25">
      <c r="F128" s="4"/>
    </row>
    <row r="129" spans="6:6" s="3" customFormat="1" x14ac:dyDescent="0.25">
      <c r="F129" s="4"/>
    </row>
    <row r="130" spans="6:6" s="3" customFormat="1" x14ac:dyDescent="0.25">
      <c r="F130" s="4"/>
    </row>
    <row r="131" spans="6:6" s="3" customFormat="1" x14ac:dyDescent="0.25">
      <c r="F131" s="4"/>
    </row>
    <row r="132" spans="6:6" s="3" customFormat="1" x14ac:dyDescent="0.25">
      <c r="F132" s="4"/>
    </row>
    <row r="133" spans="6:6" s="3" customFormat="1" x14ac:dyDescent="0.25">
      <c r="F133" s="4"/>
    </row>
    <row r="134" spans="6:6" s="3" customFormat="1" x14ac:dyDescent="0.25">
      <c r="F134" s="4"/>
    </row>
    <row r="135" spans="6:6" s="3" customFormat="1" x14ac:dyDescent="0.25">
      <c r="F135" s="4"/>
    </row>
    <row r="136" spans="6:6" s="3" customFormat="1" x14ac:dyDescent="0.25">
      <c r="F136" s="4"/>
    </row>
    <row r="137" spans="6:6" s="3" customFormat="1" x14ac:dyDescent="0.25">
      <c r="F137" s="4"/>
    </row>
    <row r="138" spans="6:6" s="3" customFormat="1" x14ac:dyDescent="0.25">
      <c r="F138" s="4"/>
    </row>
    <row r="139" spans="6:6" s="3" customFormat="1" x14ac:dyDescent="0.25">
      <c r="F139" s="4"/>
    </row>
    <row r="140" spans="6:6" s="3" customFormat="1" x14ac:dyDescent="0.25">
      <c r="F140" s="4"/>
    </row>
    <row r="141" spans="6:6" s="3" customFormat="1" x14ac:dyDescent="0.25">
      <c r="F141" s="4"/>
    </row>
  </sheetData>
  <mergeCells count="124">
    <mergeCell ref="E70:E73"/>
    <mergeCell ref="F70:F73"/>
    <mergeCell ref="I39:I40"/>
    <mergeCell ref="I41:I42"/>
    <mergeCell ref="I43:I44"/>
    <mergeCell ref="I45:I46"/>
    <mergeCell ref="I48:I52"/>
    <mergeCell ref="I53:I55"/>
    <mergeCell ref="H45:H46"/>
    <mergeCell ref="H48:H52"/>
    <mergeCell ref="H53:H55"/>
    <mergeCell ref="H39:H40"/>
    <mergeCell ref="H41:H42"/>
    <mergeCell ref="H43:H44"/>
    <mergeCell ref="I70:I73"/>
    <mergeCell ref="H65:H68"/>
    <mergeCell ref="H70:H73"/>
    <mergeCell ref="H56:H57"/>
    <mergeCell ref="H58:H60"/>
    <mergeCell ref="H63:H64"/>
    <mergeCell ref="F63:F64"/>
    <mergeCell ref="G70:G73"/>
    <mergeCell ref="F56:F57"/>
    <mergeCell ref="F39:F40"/>
    <mergeCell ref="G39:G40"/>
    <mergeCell ref="G59:G60"/>
    <mergeCell ref="E56:E57"/>
    <mergeCell ref="E53:E55"/>
    <mergeCell ref="G50:G52"/>
    <mergeCell ref="I56:I57"/>
    <mergeCell ref="I58:I60"/>
    <mergeCell ref="I65:I68"/>
    <mergeCell ref="E45:E46"/>
    <mergeCell ref="E41:E42"/>
    <mergeCell ref="F41:F42"/>
    <mergeCell ref="F43:F44"/>
    <mergeCell ref="F45:F46"/>
    <mergeCell ref="G56:G57"/>
    <mergeCell ref="E58:E60"/>
    <mergeCell ref="F58:F60"/>
    <mergeCell ref="G43:G44"/>
    <mergeCell ref="D48:D49"/>
    <mergeCell ref="E48:E49"/>
    <mergeCell ref="C48:C52"/>
    <mergeCell ref="D50:D51"/>
    <mergeCell ref="E50:E52"/>
    <mergeCell ref="F48:F52"/>
    <mergeCell ref="G53:G55"/>
    <mergeCell ref="C53:C55"/>
    <mergeCell ref="F53:F55"/>
    <mergeCell ref="E33:E34"/>
    <mergeCell ref="G25:G30"/>
    <mergeCell ref="E20:E23"/>
    <mergeCell ref="G3:G5"/>
    <mergeCell ref="A1:A23"/>
    <mergeCell ref="A24:A37"/>
    <mergeCell ref="F33:F34"/>
    <mergeCell ref="C35:C37"/>
    <mergeCell ref="E35:E37"/>
    <mergeCell ref="F35:F36"/>
    <mergeCell ref="B2:B8"/>
    <mergeCell ref="B9:B18"/>
    <mergeCell ref="B24:B37"/>
    <mergeCell ref="B19:B23"/>
    <mergeCell ref="A38:A47"/>
    <mergeCell ref="A48:A57"/>
    <mergeCell ref="A58:A64"/>
    <mergeCell ref="A65:A73"/>
    <mergeCell ref="C39:C40"/>
    <mergeCell ref="C41:C42"/>
    <mergeCell ref="C43:C44"/>
    <mergeCell ref="C56:C57"/>
    <mergeCell ref="B65:B73"/>
    <mergeCell ref="C70:C73"/>
    <mergeCell ref="B58:B64"/>
    <mergeCell ref="B48:B57"/>
    <mergeCell ref="C65:C68"/>
    <mergeCell ref="B39:B47"/>
    <mergeCell ref="C45:C46"/>
    <mergeCell ref="C58:C60"/>
    <mergeCell ref="D65:D66"/>
    <mergeCell ref="E65:E68"/>
    <mergeCell ref="F65:F68"/>
    <mergeCell ref="G66:G68"/>
    <mergeCell ref="C63:C64"/>
    <mergeCell ref="E63:E64"/>
    <mergeCell ref="I35:I36"/>
    <mergeCell ref="E12:E14"/>
    <mergeCell ref="E16:E18"/>
    <mergeCell ref="D17:D18"/>
    <mergeCell ref="E25:E30"/>
    <mergeCell ref="F24:F30"/>
    <mergeCell ref="C24:C30"/>
    <mergeCell ref="H24:H37"/>
    <mergeCell ref="I24:I28"/>
    <mergeCell ref="C31:C34"/>
    <mergeCell ref="F31:F32"/>
    <mergeCell ref="G31:G37"/>
    <mergeCell ref="I31:I32"/>
    <mergeCell ref="C19:C23"/>
    <mergeCell ref="F19:F23"/>
    <mergeCell ref="G19:G23"/>
    <mergeCell ref="H19:H23"/>
    <mergeCell ref="I19:I21"/>
    <mergeCell ref="H9:H14"/>
    <mergeCell ref="I9:I12"/>
    <mergeCell ref="C15:C18"/>
    <mergeCell ref="G15:G18"/>
    <mergeCell ref="H15:H18"/>
    <mergeCell ref="F16:F18"/>
    <mergeCell ref="I2:I3"/>
    <mergeCell ref="C6:C8"/>
    <mergeCell ref="E6:E8"/>
    <mergeCell ref="F6:F8"/>
    <mergeCell ref="G6:G8"/>
    <mergeCell ref="H6:H8"/>
    <mergeCell ref="I6:I7"/>
    <mergeCell ref="C2:C5"/>
    <mergeCell ref="E2:E5"/>
    <mergeCell ref="F2:F5"/>
    <mergeCell ref="H2:H5"/>
    <mergeCell ref="C9:C14"/>
    <mergeCell ref="F9:F14"/>
    <mergeCell ref="G9:G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zoomScale="80" zoomScaleNormal="80" workbookViewId="0">
      <selection activeCell="E3" sqref="E3"/>
    </sheetView>
  </sheetViews>
  <sheetFormatPr baseColWidth="10" defaultColWidth="11.42578125" defaultRowHeight="15" x14ac:dyDescent="0.25"/>
  <cols>
    <col min="1" max="2" width="11.42578125" style="15"/>
    <col min="3" max="3" width="20.28515625" style="15" customWidth="1"/>
    <col min="4" max="5" width="11.42578125" style="15"/>
    <col min="6" max="29" width="5.7109375" style="15" customWidth="1"/>
    <col min="30" max="16384" width="11.42578125" style="15"/>
  </cols>
  <sheetData>
    <row r="1" spans="1:29" ht="15.75" thickBot="1" x14ac:dyDescent="0.3">
      <c r="A1" s="124" t="s">
        <v>581</v>
      </c>
      <c r="B1" s="126" t="s">
        <v>582</v>
      </c>
      <c r="C1" s="126" t="s">
        <v>419</v>
      </c>
      <c r="D1" s="126" t="s">
        <v>583</v>
      </c>
      <c r="E1" s="126" t="s">
        <v>584</v>
      </c>
      <c r="F1" s="120" t="s">
        <v>585</v>
      </c>
      <c r="G1" s="120"/>
      <c r="H1" s="120"/>
      <c r="I1" s="120"/>
      <c r="J1" s="120"/>
      <c r="K1" s="120"/>
      <c r="L1" s="120"/>
      <c r="M1" s="120"/>
      <c r="N1" s="120"/>
      <c r="O1" s="120"/>
      <c r="P1" s="120"/>
      <c r="Q1" s="120"/>
      <c r="R1" s="120"/>
      <c r="S1" s="120"/>
      <c r="T1" s="120"/>
      <c r="U1" s="120"/>
      <c r="V1" s="120"/>
      <c r="W1" s="120"/>
      <c r="X1" s="120"/>
      <c r="Y1" s="120"/>
      <c r="Z1" s="120"/>
      <c r="AA1" s="120"/>
      <c r="AB1" s="120"/>
      <c r="AC1" s="121"/>
    </row>
    <row r="2" spans="1:29" ht="15.75" thickBot="1" x14ac:dyDescent="0.3">
      <c r="A2" s="125"/>
      <c r="B2" s="127"/>
      <c r="C2" s="127"/>
      <c r="D2" s="127"/>
      <c r="E2" s="127"/>
      <c r="F2" s="16">
        <v>1</v>
      </c>
      <c r="G2" s="17">
        <v>2</v>
      </c>
      <c r="H2" s="17">
        <v>3</v>
      </c>
      <c r="I2" s="17">
        <v>4</v>
      </c>
      <c r="J2" s="17">
        <v>5</v>
      </c>
      <c r="K2" s="17">
        <v>6</v>
      </c>
      <c r="L2" s="17">
        <v>7</v>
      </c>
      <c r="M2" s="17">
        <v>8</v>
      </c>
      <c r="N2" s="17">
        <v>9</v>
      </c>
      <c r="O2" s="17">
        <v>10</v>
      </c>
      <c r="P2" s="17">
        <v>11</v>
      </c>
      <c r="Q2" s="17">
        <v>12</v>
      </c>
      <c r="R2" s="17">
        <v>13</v>
      </c>
      <c r="S2" s="17">
        <v>14</v>
      </c>
      <c r="T2" s="17">
        <v>15</v>
      </c>
      <c r="U2" s="17">
        <v>16</v>
      </c>
      <c r="V2" s="17">
        <v>17</v>
      </c>
      <c r="W2" s="17">
        <v>18</v>
      </c>
      <c r="X2" s="17">
        <v>19</v>
      </c>
      <c r="Y2" s="17">
        <v>20</v>
      </c>
      <c r="Z2" s="17">
        <v>21</v>
      </c>
      <c r="AA2" s="17">
        <v>22</v>
      </c>
      <c r="AB2" s="17">
        <v>23</v>
      </c>
      <c r="AC2" s="17">
        <v>24</v>
      </c>
    </row>
    <row r="3" spans="1:29" ht="120.75" thickBot="1" x14ac:dyDescent="0.3">
      <c r="A3" s="128" t="s">
        <v>489</v>
      </c>
      <c r="B3" s="131" t="s">
        <v>586</v>
      </c>
      <c r="C3" s="18" t="s">
        <v>126</v>
      </c>
      <c r="D3" s="19" t="s">
        <v>499</v>
      </c>
      <c r="E3" s="20">
        <v>5500</v>
      </c>
      <c r="F3" s="21" t="s">
        <v>587</v>
      </c>
      <c r="G3" s="21" t="s">
        <v>587</v>
      </c>
      <c r="H3" s="21"/>
      <c r="I3" s="21"/>
      <c r="J3" s="21"/>
      <c r="K3" s="21"/>
      <c r="L3" s="21"/>
      <c r="M3" s="21"/>
      <c r="N3" s="21"/>
      <c r="O3" s="21"/>
      <c r="P3" s="21"/>
      <c r="Q3" s="21"/>
      <c r="R3" s="21"/>
      <c r="S3" s="21"/>
      <c r="T3" s="21"/>
      <c r="U3" s="21"/>
      <c r="V3" s="21"/>
      <c r="W3" s="21"/>
      <c r="X3" s="19"/>
      <c r="Y3" s="19"/>
      <c r="Z3" s="19"/>
      <c r="AA3" s="19"/>
      <c r="AB3" s="19"/>
      <c r="AC3" s="19"/>
    </row>
    <row r="4" spans="1:29" ht="105.75" thickBot="1" x14ac:dyDescent="0.3">
      <c r="A4" s="129"/>
      <c r="B4" s="132"/>
      <c r="C4" s="22" t="s">
        <v>501</v>
      </c>
      <c r="D4" s="23" t="s">
        <v>499</v>
      </c>
      <c r="E4" s="24">
        <v>2750</v>
      </c>
      <c r="F4" s="25" t="s">
        <v>587</v>
      </c>
      <c r="G4" s="25" t="s">
        <v>587</v>
      </c>
      <c r="H4" s="25" t="s">
        <v>587</v>
      </c>
      <c r="I4" s="25" t="s">
        <v>587</v>
      </c>
      <c r="J4" s="25"/>
      <c r="K4" s="25"/>
      <c r="L4" s="25"/>
      <c r="M4" s="25"/>
      <c r="N4" s="25"/>
      <c r="O4" s="25"/>
      <c r="P4" s="25"/>
      <c r="Q4" s="25"/>
      <c r="R4" s="25"/>
      <c r="S4" s="25"/>
      <c r="T4" s="25"/>
      <c r="U4" s="25"/>
      <c r="V4" s="25"/>
      <c r="W4" s="25"/>
      <c r="X4" s="23"/>
      <c r="Y4" s="23"/>
      <c r="Z4" s="23" t="s">
        <v>587</v>
      </c>
      <c r="AA4" s="23" t="s">
        <v>587</v>
      </c>
      <c r="AB4" s="23" t="s">
        <v>587</v>
      </c>
      <c r="AC4" s="23"/>
    </row>
    <row r="5" spans="1:29" ht="135.75" thickBot="1" x14ac:dyDescent="0.3">
      <c r="A5" s="129"/>
      <c r="B5" s="132"/>
      <c r="C5" s="18" t="s">
        <v>144</v>
      </c>
      <c r="D5" s="19" t="s">
        <v>509</v>
      </c>
      <c r="E5" s="19">
        <v>0</v>
      </c>
      <c r="F5" s="21" t="s">
        <v>587</v>
      </c>
      <c r="G5" s="21" t="s">
        <v>587</v>
      </c>
      <c r="H5" s="21"/>
      <c r="I5" s="21"/>
      <c r="J5" s="21"/>
      <c r="K5" s="21"/>
      <c r="L5" s="21"/>
      <c r="M5" s="21" t="s">
        <v>587</v>
      </c>
      <c r="N5" s="21" t="s">
        <v>587</v>
      </c>
      <c r="O5" s="21"/>
      <c r="P5" s="21"/>
      <c r="Q5" s="21"/>
      <c r="R5" s="21"/>
      <c r="S5" s="21"/>
      <c r="T5" s="21"/>
      <c r="U5" s="21"/>
      <c r="V5" s="21"/>
      <c r="W5" s="21"/>
      <c r="X5" s="19"/>
      <c r="Y5" s="19"/>
      <c r="Z5" s="19"/>
      <c r="AA5" s="19"/>
      <c r="AB5" s="19"/>
      <c r="AC5" s="19"/>
    </row>
    <row r="6" spans="1:29" ht="150.75" thickBot="1" x14ac:dyDescent="0.3">
      <c r="A6" s="129"/>
      <c r="B6" s="132"/>
      <c r="C6" s="22" t="s">
        <v>588</v>
      </c>
      <c r="D6" s="23" t="s">
        <v>513</v>
      </c>
      <c r="E6" s="24">
        <v>16500</v>
      </c>
      <c r="F6" s="25" t="s">
        <v>587</v>
      </c>
      <c r="G6" s="25" t="s">
        <v>587</v>
      </c>
      <c r="H6" s="25" t="s">
        <v>587</v>
      </c>
      <c r="I6" s="25" t="s">
        <v>587</v>
      </c>
      <c r="J6" s="25" t="s">
        <v>587</v>
      </c>
      <c r="K6" s="25" t="s">
        <v>587</v>
      </c>
      <c r="L6" s="25"/>
      <c r="M6" s="25"/>
      <c r="N6" s="25"/>
      <c r="O6" s="25"/>
      <c r="P6" s="25"/>
      <c r="Q6" s="25"/>
      <c r="R6" s="25"/>
      <c r="S6" s="25"/>
      <c r="T6" s="25"/>
      <c r="U6" s="25"/>
      <c r="V6" s="25"/>
      <c r="W6" s="25"/>
      <c r="X6" s="23"/>
      <c r="Y6" s="23"/>
      <c r="Z6" s="23"/>
      <c r="AA6" s="23"/>
      <c r="AB6" s="23"/>
      <c r="AC6" s="23"/>
    </row>
    <row r="7" spans="1:29" ht="75.75" thickBot="1" x14ac:dyDescent="0.3">
      <c r="A7" s="130"/>
      <c r="B7" s="133"/>
      <c r="C7" s="18" t="s">
        <v>516</v>
      </c>
      <c r="D7" s="19" t="s">
        <v>520</v>
      </c>
      <c r="E7" s="20">
        <v>11000</v>
      </c>
      <c r="F7" s="21"/>
      <c r="G7" s="21"/>
      <c r="H7" s="21"/>
      <c r="I7" s="21" t="s">
        <v>587</v>
      </c>
      <c r="J7" s="21" t="s">
        <v>587</v>
      </c>
      <c r="K7" s="21" t="s">
        <v>587</v>
      </c>
      <c r="L7" s="21" t="s">
        <v>587</v>
      </c>
      <c r="M7" s="21" t="s">
        <v>587</v>
      </c>
      <c r="N7" s="21"/>
      <c r="O7" s="21"/>
      <c r="P7" s="21"/>
      <c r="Q7" s="21"/>
      <c r="R7" s="21"/>
      <c r="S7" s="21" t="s">
        <v>587</v>
      </c>
      <c r="T7" s="21" t="s">
        <v>587</v>
      </c>
      <c r="U7" s="21"/>
      <c r="V7" s="21"/>
      <c r="W7" s="21" t="s">
        <v>587</v>
      </c>
      <c r="X7" s="19" t="s">
        <v>587</v>
      </c>
      <c r="Y7" s="19"/>
      <c r="Z7" s="19"/>
      <c r="AA7" s="19"/>
      <c r="AB7" s="19"/>
      <c r="AC7" s="19"/>
    </row>
    <row r="8" spans="1:29" ht="135.75" thickBot="1" x14ac:dyDescent="0.3">
      <c r="A8" s="128" t="s">
        <v>489</v>
      </c>
      <c r="B8" s="134" t="s">
        <v>589</v>
      </c>
      <c r="C8" s="22" t="s">
        <v>522</v>
      </c>
      <c r="D8" s="23" t="s">
        <v>499</v>
      </c>
      <c r="E8" s="24">
        <v>2750</v>
      </c>
      <c r="F8" s="25" t="s">
        <v>587</v>
      </c>
      <c r="G8" s="25" t="s">
        <v>587</v>
      </c>
      <c r="H8" s="25" t="s">
        <v>587</v>
      </c>
      <c r="I8" s="25"/>
      <c r="J8" s="25" t="s">
        <v>587</v>
      </c>
      <c r="K8" s="25" t="s">
        <v>587</v>
      </c>
      <c r="L8" s="25"/>
      <c r="M8" s="25"/>
      <c r="N8" s="25" t="s">
        <v>587</v>
      </c>
      <c r="O8" s="25"/>
      <c r="P8" s="25"/>
      <c r="Q8" s="25"/>
      <c r="R8" s="25" t="s">
        <v>587</v>
      </c>
      <c r="S8" s="25"/>
      <c r="T8" s="25"/>
      <c r="U8" s="25"/>
      <c r="V8" s="25"/>
      <c r="W8" s="25" t="s">
        <v>587</v>
      </c>
      <c r="X8" s="23"/>
      <c r="Y8" s="23"/>
      <c r="Z8" s="23"/>
      <c r="AA8" s="23" t="s">
        <v>587</v>
      </c>
      <c r="AB8" s="23" t="s">
        <v>587</v>
      </c>
      <c r="AC8" s="23" t="s">
        <v>587</v>
      </c>
    </row>
    <row r="9" spans="1:29" x14ac:dyDescent="0.25">
      <c r="A9" s="129"/>
      <c r="B9" s="135"/>
      <c r="C9" s="26"/>
      <c r="D9" s="131" t="s">
        <v>590</v>
      </c>
      <c r="E9" s="122">
        <v>8250</v>
      </c>
      <c r="F9" s="137" t="s">
        <v>587</v>
      </c>
      <c r="G9" s="137"/>
      <c r="H9" s="137" t="s">
        <v>587</v>
      </c>
      <c r="I9" s="137" t="s">
        <v>587</v>
      </c>
      <c r="J9" s="137"/>
      <c r="K9" s="137"/>
      <c r="L9" s="137"/>
      <c r="M9" s="137"/>
      <c r="N9" s="137"/>
      <c r="O9" s="137"/>
      <c r="P9" s="137" t="s">
        <v>587</v>
      </c>
      <c r="Q9" s="137"/>
      <c r="R9" s="137"/>
      <c r="S9" s="137"/>
      <c r="T9" s="137"/>
      <c r="U9" s="137"/>
      <c r="V9" s="137"/>
      <c r="W9" s="137"/>
      <c r="X9" s="131"/>
      <c r="Y9" s="131"/>
      <c r="Z9" s="131"/>
      <c r="AA9" s="131"/>
      <c r="AB9" s="131"/>
      <c r="AC9" s="131"/>
    </row>
    <row r="10" spans="1:29" ht="105.75" thickBot="1" x14ac:dyDescent="0.3">
      <c r="A10" s="129"/>
      <c r="B10" s="135"/>
      <c r="C10" s="18" t="s">
        <v>591</v>
      </c>
      <c r="D10" s="133"/>
      <c r="E10" s="123"/>
      <c r="F10" s="138"/>
      <c r="G10" s="138"/>
      <c r="H10" s="138"/>
      <c r="I10" s="138"/>
      <c r="J10" s="138"/>
      <c r="K10" s="138"/>
      <c r="L10" s="138"/>
      <c r="M10" s="138"/>
      <c r="N10" s="138"/>
      <c r="O10" s="138"/>
      <c r="P10" s="138"/>
      <c r="Q10" s="138"/>
      <c r="R10" s="138"/>
      <c r="S10" s="138"/>
      <c r="T10" s="138"/>
      <c r="U10" s="138"/>
      <c r="V10" s="138"/>
      <c r="W10" s="138"/>
      <c r="X10" s="133"/>
      <c r="Y10" s="133"/>
      <c r="Z10" s="133"/>
      <c r="AA10" s="133"/>
      <c r="AB10" s="133"/>
      <c r="AC10" s="133"/>
    </row>
    <row r="11" spans="1:29" ht="135.75" thickBot="1" x14ac:dyDescent="0.3">
      <c r="A11" s="130"/>
      <c r="B11" s="136"/>
      <c r="C11" s="22" t="s">
        <v>538</v>
      </c>
      <c r="D11" s="23" t="s">
        <v>590</v>
      </c>
      <c r="E11" s="24">
        <v>8250</v>
      </c>
      <c r="F11" s="25"/>
      <c r="G11" s="25"/>
      <c r="H11" s="25"/>
      <c r="I11" s="25"/>
      <c r="J11" s="25" t="s">
        <v>587</v>
      </c>
      <c r="K11" s="25" t="s">
        <v>587</v>
      </c>
      <c r="L11" s="25" t="s">
        <v>587</v>
      </c>
      <c r="M11" s="25"/>
      <c r="N11" s="25"/>
      <c r="O11" s="25"/>
      <c r="P11" s="25"/>
      <c r="Q11" s="25"/>
      <c r="R11" s="25"/>
      <c r="S11" s="25"/>
      <c r="T11" s="25"/>
      <c r="U11" s="25"/>
      <c r="V11" s="25"/>
      <c r="W11" s="25"/>
      <c r="X11" s="23"/>
      <c r="Y11" s="23"/>
      <c r="Z11" s="23"/>
      <c r="AA11" s="23"/>
      <c r="AB11" s="23"/>
      <c r="AC11" s="23"/>
    </row>
    <row r="12" spans="1:29" ht="135.75" thickBot="1" x14ac:dyDescent="0.3">
      <c r="A12" s="128" t="s">
        <v>489</v>
      </c>
      <c r="B12" s="131" t="s">
        <v>592</v>
      </c>
      <c r="C12" s="18" t="s">
        <v>215</v>
      </c>
      <c r="D12" s="19" t="s">
        <v>499</v>
      </c>
      <c r="E12" s="19">
        <v>0</v>
      </c>
      <c r="F12" s="21"/>
      <c r="G12" s="21"/>
      <c r="H12" s="21"/>
      <c r="I12" s="21"/>
      <c r="J12" s="21"/>
      <c r="K12" s="21"/>
      <c r="L12" s="21" t="s">
        <v>587</v>
      </c>
      <c r="M12" s="21" t="s">
        <v>587</v>
      </c>
      <c r="N12" s="21" t="s">
        <v>587</v>
      </c>
      <c r="O12" s="21" t="s">
        <v>587</v>
      </c>
      <c r="P12" s="21"/>
      <c r="Q12" s="21"/>
      <c r="R12" s="21"/>
      <c r="S12" s="21"/>
      <c r="T12" s="21"/>
      <c r="U12" s="21"/>
      <c r="V12" s="21"/>
      <c r="W12" s="21"/>
      <c r="X12" s="19"/>
      <c r="Y12" s="19"/>
      <c r="Z12" s="19"/>
      <c r="AA12" s="19"/>
      <c r="AB12" s="19"/>
      <c r="AC12" s="19"/>
    </row>
    <row r="13" spans="1:29" ht="150.75" thickBot="1" x14ac:dyDescent="0.3">
      <c r="A13" s="129"/>
      <c r="B13" s="132"/>
      <c r="C13" s="22" t="s">
        <v>593</v>
      </c>
      <c r="D13" s="23" t="s">
        <v>594</v>
      </c>
      <c r="E13" s="24">
        <v>8250</v>
      </c>
      <c r="F13" s="25"/>
      <c r="G13" s="25"/>
      <c r="H13" s="25" t="s">
        <v>587</v>
      </c>
      <c r="I13" s="25" t="s">
        <v>587</v>
      </c>
      <c r="J13" s="25" t="s">
        <v>587</v>
      </c>
      <c r="K13" s="25" t="s">
        <v>587</v>
      </c>
      <c r="L13" s="25"/>
      <c r="M13" s="25"/>
      <c r="N13" s="25"/>
      <c r="O13" s="25"/>
      <c r="P13" s="25"/>
      <c r="Q13" s="25"/>
      <c r="R13" s="25"/>
      <c r="S13" s="25"/>
      <c r="T13" s="25"/>
      <c r="U13" s="25"/>
      <c r="V13" s="25"/>
      <c r="W13" s="25"/>
      <c r="X13" s="23"/>
      <c r="Y13" s="23"/>
      <c r="Z13" s="23"/>
      <c r="AA13" s="23"/>
      <c r="AB13" s="23"/>
      <c r="AC13" s="23"/>
    </row>
    <row r="14" spans="1:29" ht="150.75" thickBot="1" x14ac:dyDescent="0.3">
      <c r="A14" s="129"/>
      <c r="B14" s="132"/>
      <c r="C14" s="18" t="s">
        <v>553</v>
      </c>
      <c r="D14" s="19" t="s">
        <v>499</v>
      </c>
      <c r="E14" s="20">
        <v>11000</v>
      </c>
      <c r="F14" s="21" t="s">
        <v>587</v>
      </c>
      <c r="G14" s="21" t="s">
        <v>587</v>
      </c>
      <c r="H14" s="21"/>
      <c r="I14" s="21"/>
      <c r="J14" s="21" t="s">
        <v>587</v>
      </c>
      <c r="K14" s="21"/>
      <c r="L14" s="21"/>
      <c r="M14" s="21"/>
      <c r="N14" s="21"/>
      <c r="O14" s="21" t="s">
        <v>587</v>
      </c>
      <c r="P14" s="21"/>
      <c r="Q14" s="21"/>
      <c r="R14" s="21"/>
      <c r="S14" s="21"/>
      <c r="T14" s="21"/>
      <c r="U14" s="21"/>
      <c r="V14" s="21"/>
      <c r="W14" s="21" t="s">
        <v>587</v>
      </c>
      <c r="X14" s="19"/>
      <c r="Y14" s="19"/>
      <c r="Z14" s="19"/>
      <c r="AA14" s="19" t="s">
        <v>587</v>
      </c>
      <c r="AB14" s="19"/>
      <c r="AC14" s="19"/>
    </row>
    <row r="15" spans="1:29" ht="120.75" thickBot="1" x14ac:dyDescent="0.3">
      <c r="A15" s="130"/>
      <c r="B15" s="133"/>
      <c r="C15" s="22" t="s">
        <v>557</v>
      </c>
      <c r="D15" s="23" t="s">
        <v>499</v>
      </c>
      <c r="E15" s="23">
        <v>0</v>
      </c>
      <c r="F15" s="25"/>
      <c r="G15" s="25"/>
      <c r="H15" s="25"/>
      <c r="I15" s="25" t="s">
        <v>587</v>
      </c>
      <c r="J15" s="25" t="s">
        <v>587</v>
      </c>
      <c r="K15" s="25" t="s">
        <v>587</v>
      </c>
      <c r="L15" s="25" t="s">
        <v>587</v>
      </c>
      <c r="M15" s="25"/>
      <c r="N15" s="25"/>
      <c r="O15" s="25"/>
      <c r="P15" s="25"/>
      <c r="Q15" s="25"/>
      <c r="R15" s="25"/>
      <c r="S15" s="25"/>
      <c r="T15" s="25"/>
      <c r="U15" s="25"/>
      <c r="V15" s="25" t="s">
        <v>587</v>
      </c>
      <c r="W15" s="25" t="s">
        <v>587</v>
      </c>
      <c r="X15" s="23" t="s">
        <v>587</v>
      </c>
      <c r="Y15" s="23" t="s">
        <v>587</v>
      </c>
      <c r="Z15" s="23" t="s">
        <v>587</v>
      </c>
      <c r="AA15" s="23"/>
      <c r="AB15" s="23"/>
      <c r="AC15" s="23"/>
    </row>
    <row r="16" spans="1:29" ht="45.75" thickBot="1" x14ac:dyDescent="0.3">
      <c r="A16" s="128" t="s">
        <v>489</v>
      </c>
      <c r="B16" s="131" t="s">
        <v>595</v>
      </c>
      <c r="C16" s="18" t="s">
        <v>565</v>
      </c>
      <c r="D16" s="19" t="s">
        <v>499</v>
      </c>
      <c r="E16" s="19">
        <v>0</v>
      </c>
      <c r="F16" s="21"/>
      <c r="G16" s="21"/>
      <c r="H16" s="21" t="s">
        <v>587</v>
      </c>
      <c r="I16" s="21" t="s">
        <v>587</v>
      </c>
      <c r="J16" s="21" t="s">
        <v>587</v>
      </c>
      <c r="K16" s="21" t="s">
        <v>587</v>
      </c>
      <c r="L16" s="21"/>
      <c r="M16" s="21"/>
      <c r="N16" s="21"/>
      <c r="O16" s="21"/>
      <c r="P16" s="21"/>
      <c r="Q16" s="21"/>
      <c r="R16" s="21"/>
      <c r="S16" s="21" t="s">
        <v>587</v>
      </c>
      <c r="T16" s="21"/>
      <c r="U16" s="21"/>
      <c r="V16" s="21"/>
      <c r="W16" s="21"/>
      <c r="X16" s="19"/>
      <c r="Y16" s="19"/>
      <c r="Z16" s="19"/>
      <c r="AA16" s="19"/>
      <c r="AB16" s="19"/>
      <c r="AC16" s="19"/>
    </row>
    <row r="17" spans="1:29" ht="150.75" thickBot="1" x14ac:dyDescent="0.3">
      <c r="A17" s="129"/>
      <c r="B17" s="132"/>
      <c r="C17" s="22" t="s">
        <v>571</v>
      </c>
      <c r="D17" s="23" t="s">
        <v>596</v>
      </c>
      <c r="E17" s="23">
        <v>0</v>
      </c>
      <c r="F17" s="25" t="s">
        <v>587</v>
      </c>
      <c r="G17" s="25" t="s">
        <v>587</v>
      </c>
      <c r="H17" s="25" t="s">
        <v>587</v>
      </c>
      <c r="I17" s="25" t="s">
        <v>587</v>
      </c>
      <c r="J17" s="25" t="s">
        <v>587</v>
      </c>
      <c r="K17" s="25" t="s">
        <v>587</v>
      </c>
      <c r="L17" s="25" t="s">
        <v>587</v>
      </c>
      <c r="M17" s="25" t="s">
        <v>587</v>
      </c>
      <c r="N17" s="25" t="s">
        <v>587</v>
      </c>
      <c r="O17" s="25" t="s">
        <v>587</v>
      </c>
      <c r="P17" s="25" t="s">
        <v>587</v>
      </c>
      <c r="Q17" s="25" t="s">
        <v>587</v>
      </c>
      <c r="R17" s="25" t="s">
        <v>587</v>
      </c>
      <c r="S17" s="25" t="s">
        <v>587</v>
      </c>
      <c r="T17" s="25" t="s">
        <v>587</v>
      </c>
      <c r="U17" s="25" t="s">
        <v>587</v>
      </c>
      <c r="V17" s="25" t="s">
        <v>587</v>
      </c>
      <c r="W17" s="25" t="s">
        <v>587</v>
      </c>
      <c r="X17" s="23" t="s">
        <v>587</v>
      </c>
      <c r="Y17" s="23" t="s">
        <v>587</v>
      </c>
      <c r="Z17" s="23" t="s">
        <v>587</v>
      </c>
      <c r="AA17" s="23" t="s">
        <v>587</v>
      </c>
      <c r="AB17" s="23" t="s">
        <v>587</v>
      </c>
      <c r="AC17" s="23" t="s">
        <v>587</v>
      </c>
    </row>
    <row r="18" spans="1:29" ht="60.75" thickBot="1" x14ac:dyDescent="0.3">
      <c r="A18" s="130"/>
      <c r="B18" s="133"/>
      <c r="C18" s="18" t="s">
        <v>283</v>
      </c>
      <c r="D18" s="19" t="s">
        <v>596</v>
      </c>
      <c r="E18" s="19">
        <v>0</v>
      </c>
      <c r="F18" s="21"/>
      <c r="G18" s="21" t="s">
        <v>587</v>
      </c>
      <c r="H18" s="21"/>
      <c r="I18" s="21"/>
      <c r="J18" s="21" t="s">
        <v>587</v>
      </c>
      <c r="K18" s="21" t="s">
        <v>587</v>
      </c>
      <c r="L18" s="21"/>
      <c r="M18" s="21" t="s">
        <v>587</v>
      </c>
      <c r="N18" s="21" t="s">
        <v>587</v>
      </c>
      <c r="O18" s="21" t="s">
        <v>587</v>
      </c>
      <c r="P18" s="21"/>
      <c r="Q18" s="21"/>
      <c r="R18" s="21"/>
      <c r="S18" s="21"/>
      <c r="T18" s="21" t="s">
        <v>587</v>
      </c>
      <c r="U18" s="21"/>
      <c r="V18" s="21"/>
      <c r="W18" s="21" t="s">
        <v>587</v>
      </c>
      <c r="X18" s="19" t="s">
        <v>587</v>
      </c>
      <c r="Y18" s="19" t="s">
        <v>587</v>
      </c>
      <c r="Z18" s="19" t="s">
        <v>587</v>
      </c>
      <c r="AA18" s="19"/>
      <c r="AB18" s="19"/>
      <c r="AC18" s="19"/>
    </row>
  </sheetData>
  <mergeCells count="40">
    <mergeCell ref="A16:A18"/>
    <mergeCell ref="B16:B18"/>
    <mergeCell ref="X9:X10"/>
    <mergeCell ref="R9:R10"/>
    <mergeCell ref="S9:S10"/>
    <mergeCell ref="T9:T10"/>
    <mergeCell ref="U9:U10"/>
    <mergeCell ref="V9:V10"/>
    <mergeCell ref="W9:W10"/>
    <mergeCell ref="L9:L10"/>
    <mergeCell ref="M9:M10"/>
    <mergeCell ref="N9:N10"/>
    <mergeCell ref="O9:O10"/>
    <mergeCell ref="P9:P10"/>
    <mergeCell ref="AA9:AA10"/>
    <mergeCell ref="AB9:AB10"/>
    <mergeCell ref="AC9:AC10"/>
    <mergeCell ref="A12:A15"/>
    <mergeCell ref="B12:B15"/>
    <mergeCell ref="I9:I10"/>
    <mergeCell ref="J9:J10"/>
    <mergeCell ref="K9:K10"/>
    <mergeCell ref="Y9:Y10"/>
    <mergeCell ref="Z9:Z10"/>
    <mergeCell ref="F1:AC1"/>
    <mergeCell ref="E9:E10"/>
    <mergeCell ref="A1:A2"/>
    <mergeCell ref="B1:B2"/>
    <mergeCell ref="C1:C2"/>
    <mergeCell ref="D1:D2"/>
    <mergeCell ref="E1:E2"/>
    <mergeCell ref="A3:A7"/>
    <mergeCell ref="B3:B7"/>
    <mergeCell ref="A8:A11"/>
    <mergeCell ref="B8:B11"/>
    <mergeCell ref="D9:D10"/>
    <mergeCell ref="Q9:Q10"/>
    <mergeCell ref="F9:F10"/>
    <mergeCell ref="G9:G10"/>
    <mergeCell ref="H9: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C3" sqref="C3"/>
    </sheetView>
  </sheetViews>
  <sheetFormatPr baseColWidth="10" defaultColWidth="11.42578125" defaultRowHeight="82.5" customHeight="1" x14ac:dyDescent="0.25"/>
  <cols>
    <col min="1" max="1" width="31.42578125" style="10" customWidth="1"/>
    <col min="2" max="2" width="29.42578125" style="10" customWidth="1"/>
    <col min="3" max="3" width="11.42578125" style="10"/>
    <col min="4" max="4" width="13.7109375" style="10" customWidth="1"/>
    <col min="5" max="16" width="5.7109375" style="10" customWidth="1"/>
    <col min="17" max="16384" width="11.42578125" style="10"/>
  </cols>
  <sheetData>
    <row r="1" spans="1:16" ht="38.25" customHeight="1" x14ac:dyDescent="0.25">
      <c r="A1" s="139" t="s">
        <v>597</v>
      </c>
      <c r="B1" s="139" t="s">
        <v>419</v>
      </c>
      <c r="C1" s="139" t="s">
        <v>598</v>
      </c>
      <c r="D1" s="139" t="s">
        <v>599</v>
      </c>
      <c r="E1" s="139" t="s">
        <v>600</v>
      </c>
      <c r="F1" s="139"/>
      <c r="G1" s="139"/>
      <c r="H1" s="139"/>
      <c r="I1" s="139"/>
      <c r="J1" s="139"/>
      <c r="K1" s="139"/>
      <c r="L1" s="139"/>
      <c r="M1" s="139"/>
      <c r="N1" s="139"/>
      <c r="O1" s="139"/>
      <c r="P1" s="139"/>
    </row>
    <row r="2" spans="1:16" ht="15" customHeight="1" x14ac:dyDescent="0.25">
      <c r="A2" s="139"/>
      <c r="B2" s="139"/>
      <c r="C2" s="139"/>
      <c r="D2" s="139"/>
      <c r="E2" s="68">
        <v>1</v>
      </c>
      <c r="F2" s="68">
        <v>2</v>
      </c>
      <c r="G2" s="68">
        <v>3</v>
      </c>
      <c r="H2" s="68">
        <v>4</v>
      </c>
      <c r="I2" s="68">
        <v>5</v>
      </c>
      <c r="J2" s="68">
        <v>6</v>
      </c>
      <c r="K2" s="68">
        <v>7</v>
      </c>
      <c r="L2" s="68">
        <v>8</v>
      </c>
      <c r="M2" s="68">
        <v>9</v>
      </c>
      <c r="N2" s="68">
        <v>10</v>
      </c>
      <c r="O2" s="68">
        <v>11</v>
      </c>
      <c r="P2" s="68">
        <v>12</v>
      </c>
    </row>
    <row r="3" spans="1:16" ht="82.5" customHeight="1" x14ac:dyDescent="0.25">
      <c r="A3" s="140" t="s">
        <v>426</v>
      </c>
      <c r="B3" s="11" t="s">
        <v>27</v>
      </c>
      <c r="C3" s="69" t="s">
        <v>431</v>
      </c>
      <c r="D3" s="141">
        <v>25460</v>
      </c>
      <c r="E3" s="12"/>
      <c r="F3" s="13"/>
      <c r="G3" s="12"/>
      <c r="H3" s="12"/>
      <c r="I3" s="13"/>
      <c r="J3" s="12"/>
      <c r="K3" s="12"/>
      <c r="L3" s="12"/>
      <c r="M3" s="12"/>
      <c r="N3" s="12"/>
      <c r="O3" s="12"/>
      <c r="P3" s="13"/>
    </row>
    <row r="4" spans="1:16" ht="90" customHeight="1" x14ac:dyDescent="0.25">
      <c r="A4" s="140"/>
      <c r="B4" s="11" t="s">
        <v>37</v>
      </c>
      <c r="C4" s="69" t="s">
        <v>439</v>
      </c>
      <c r="D4" s="141"/>
      <c r="E4" s="13"/>
      <c r="F4" s="12"/>
      <c r="G4" s="12"/>
      <c r="H4" s="12"/>
      <c r="I4" s="12"/>
      <c r="J4" s="12"/>
      <c r="K4" s="12"/>
      <c r="L4" s="12"/>
      <c r="M4" s="12"/>
      <c r="N4" s="12"/>
      <c r="O4" s="12"/>
      <c r="P4" s="12"/>
    </row>
    <row r="5" spans="1:16" ht="64.5" customHeight="1" x14ac:dyDescent="0.25">
      <c r="A5" s="140" t="s">
        <v>442</v>
      </c>
      <c r="B5" s="11" t="s">
        <v>45</v>
      </c>
      <c r="C5" s="69" t="s">
        <v>446</v>
      </c>
      <c r="D5" s="141">
        <v>10732</v>
      </c>
      <c r="E5" s="12"/>
      <c r="F5" s="13"/>
      <c r="G5" s="13"/>
      <c r="H5" s="12"/>
      <c r="I5" s="12"/>
      <c r="J5" s="12"/>
      <c r="K5" s="12"/>
      <c r="L5" s="12"/>
      <c r="M5" s="12"/>
      <c r="N5" s="12"/>
      <c r="O5" s="12"/>
      <c r="P5" s="12"/>
    </row>
    <row r="6" spans="1:16" ht="48.75" customHeight="1" x14ac:dyDescent="0.25">
      <c r="A6" s="140"/>
      <c r="B6" s="11" t="s">
        <v>453</v>
      </c>
      <c r="C6" s="69" t="s">
        <v>458</v>
      </c>
      <c r="D6" s="141"/>
      <c r="E6" s="13"/>
      <c r="F6" s="12"/>
      <c r="G6" s="12"/>
      <c r="H6" s="12"/>
      <c r="I6" s="12"/>
      <c r="J6" s="13"/>
      <c r="K6" s="12"/>
      <c r="L6" s="12"/>
      <c r="M6" s="12"/>
      <c r="N6" s="12"/>
      <c r="O6" s="13"/>
      <c r="P6" s="12"/>
    </row>
    <row r="7" spans="1:16" ht="51.75" customHeight="1" x14ac:dyDescent="0.25">
      <c r="A7" s="14" t="s">
        <v>460</v>
      </c>
      <c r="B7" s="11" t="s">
        <v>76</v>
      </c>
      <c r="C7" s="69" t="s">
        <v>458</v>
      </c>
      <c r="D7" s="141"/>
      <c r="E7" s="13"/>
      <c r="F7" s="13"/>
      <c r="G7" s="13"/>
      <c r="H7" s="13"/>
      <c r="I7" s="13"/>
      <c r="J7" s="13"/>
      <c r="K7" s="13"/>
      <c r="L7" s="13"/>
      <c r="M7" s="13"/>
      <c r="N7" s="13"/>
      <c r="O7" s="13"/>
      <c r="P7" s="13"/>
    </row>
    <row r="8" spans="1:16" ht="78.75" customHeight="1" x14ac:dyDescent="0.25">
      <c r="A8" s="140" t="s">
        <v>601</v>
      </c>
      <c r="B8" s="11" t="s">
        <v>602</v>
      </c>
      <c r="C8" s="69" t="s">
        <v>470</v>
      </c>
      <c r="D8" s="142">
        <v>32940</v>
      </c>
      <c r="E8" s="13"/>
      <c r="F8" s="12"/>
      <c r="G8" s="12"/>
      <c r="H8" s="12"/>
      <c r="I8" s="12"/>
      <c r="J8" s="13"/>
      <c r="K8" s="12"/>
      <c r="L8" s="12"/>
      <c r="M8" s="12"/>
      <c r="N8" s="12"/>
      <c r="O8" s="12"/>
      <c r="P8" s="13"/>
    </row>
    <row r="9" spans="1:16" ht="64.5" customHeight="1" x14ac:dyDescent="0.25">
      <c r="A9" s="140"/>
      <c r="B9" s="11" t="s">
        <v>603</v>
      </c>
      <c r="C9" s="69" t="s">
        <v>470</v>
      </c>
      <c r="D9" s="142"/>
      <c r="E9" s="12"/>
      <c r="F9" s="13"/>
      <c r="G9" s="13"/>
      <c r="H9" s="12"/>
      <c r="I9" s="12"/>
      <c r="J9" s="12"/>
      <c r="K9" s="12"/>
      <c r="L9" s="12"/>
      <c r="M9" s="12"/>
      <c r="N9" s="12"/>
      <c r="O9" s="12"/>
      <c r="P9" s="12"/>
    </row>
    <row r="10" spans="1:16" ht="39.75" customHeight="1" x14ac:dyDescent="0.25">
      <c r="A10" s="140"/>
      <c r="B10" s="11" t="s">
        <v>604</v>
      </c>
      <c r="C10" s="69" t="s">
        <v>470</v>
      </c>
      <c r="D10" s="142"/>
      <c r="E10" s="13"/>
      <c r="F10" s="12"/>
      <c r="G10" s="12"/>
      <c r="H10" s="12"/>
      <c r="I10" s="12"/>
      <c r="J10" s="13"/>
      <c r="K10" s="12"/>
      <c r="L10" s="12"/>
      <c r="M10" s="12"/>
      <c r="N10" s="12"/>
      <c r="O10" s="12"/>
      <c r="P10" s="12"/>
    </row>
  </sheetData>
  <mergeCells count="11">
    <mergeCell ref="D8:D10"/>
    <mergeCell ref="A8:A10"/>
    <mergeCell ref="B1:B2"/>
    <mergeCell ref="C1:C2"/>
    <mergeCell ref="D1:D2"/>
    <mergeCell ref="E1:P1"/>
    <mergeCell ref="A1:A2"/>
    <mergeCell ref="A3:A4"/>
    <mergeCell ref="D3:D4"/>
    <mergeCell ref="A5:A6"/>
    <mergeCell ref="D5: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F1FDD9950D734680026B2011790B35" ma:contentTypeVersion="13" ma:contentTypeDescription="Crear nuevo documento." ma:contentTypeScope="" ma:versionID="6f5f00e466a49737a6b17eb996cab41f">
  <xsd:schema xmlns:xsd="http://www.w3.org/2001/XMLSchema" xmlns:xs="http://www.w3.org/2001/XMLSchema" xmlns:p="http://schemas.microsoft.com/office/2006/metadata/properties" xmlns:ns3="f2aa2dcd-df73-4ff7-8eca-38d01b1541c8" xmlns:ns4="b116d1a5-74f1-499c-85a6-ebf118a6c478" targetNamespace="http://schemas.microsoft.com/office/2006/metadata/properties" ma:root="true" ma:fieldsID="29fefbed04ff4a6fe31b69d798e72d7e" ns3:_="" ns4:_="">
    <xsd:import namespace="f2aa2dcd-df73-4ff7-8eca-38d01b1541c8"/>
    <xsd:import namespace="b116d1a5-74f1-499c-85a6-ebf118a6c47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a2dcd-df73-4ff7-8eca-38d01b154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16d1a5-74f1-499c-85a6-ebf118a6c478"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C9DCDC-FD25-4C2C-B870-81A7196284B4}">
  <ds:schemaRefs>
    <ds:schemaRef ds:uri="http://purl.org/dc/terms/"/>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f2aa2dcd-df73-4ff7-8eca-38d01b1541c8"/>
    <ds:schemaRef ds:uri="b116d1a5-74f1-499c-85a6-ebf118a6c478"/>
    <ds:schemaRef ds:uri="http://www.w3.org/XML/1998/namespace"/>
    <ds:schemaRef ds:uri="http://purl.org/dc/elements/1.1/"/>
  </ds:schemaRefs>
</ds:datastoreItem>
</file>

<file path=customXml/itemProps2.xml><?xml version="1.0" encoding="utf-8"?>
<ds:datastoreItem xmlns:ds="http://schemas.openxmlformats.org/officeDocument/2006/customXml" ds:itemID="{A285AD8C-CB10-4E64-BD0C-B451DC9E0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aa2dcd-df73-4ff7-8eca-38d01b1541c8"/>
    <ds:schemaRef ds:uri="b116d1a5-74f1-499c-85a6-ebf118a6c4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E85EC0-D21D-4D7B-AE03-EBBBE52DFF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Planificación</vt:lpstr>
      <vt:lpstr>Hoja1</vt:lpstr>
      <vt:lpstr>Sheet1</vt:lpstr>
      <vt:lpstr>Monitoreo</vt:lpstr>
      <vt:lpstr>Implementación PROA</vt:lpstr>
      <vt:lpstr>Implementación PPR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Natalia Garcia</cp:lastModifiedBy>
  <cp:revision/>
  <dcterms:created xsi:type="dcterms:W3CDTF">2021-01-13T18:59:19Z</dcterms:created>
  <dcterms:modified xsi:type="dcterms:W3CDTF">2021-04-07T21:33:19Z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0x010100F4F1FDD9950D734680026B2011790B35</vt:lpwstr>
  </property>
</Properties>
</file>