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https://undp.sharepoint.com/teams/VNM/Shared Documents/M&amp;E Team/07. Project M&amp;E/Project Monitoring/Project Monitoring Tool/"/>
    </mc:Choice>
  </mc:AlternateContent>
  <xr:revisionPtr revIDLastSave="2557" documentId="11_98BBC36CC3EBBE71B1F7158C793596922D7307B5" xr6:coauthVersionLast="47" xr6:coauthVersionMax="48" xr10:uidLastSave="{EC3D8CE6-9808-44E0-A5FD-291B7BFAB9C0}"/>
  <bookViews>
    <workbookView xWindow="-120" yWindow="-120" windowWidth="20730" windowHeight="11160" tabRatio="844" firstSheet="2" activeTab="6" xr2:uid="{00000000-000D-0000-FFFF-FFFF00000000}"/>
  </bookViews>
  <sheets>
    <sheet name="CPD Output Indicators - 1721" sheetId="3" state="hidden" r:id="rId1"/>
    <sheet name="(1) CPD-SP Linking" sheetId="34" r:id="rId2"/>
    <sheet name="(2) CPD Output Indicators (CPD)" sheetId="35" r:id="rId3"/>
    <sheet name="(3) IRRF Indicators (SP)" sheetId="36" r:id="rId4"/>
    <sheet name="Consolidation - for M&amp;E" sheetId="16" r:id="rId5"/>
    <sheet name="Consolidation Draft" sheetId="1" state="hidden" r:id="rId6"/>
    <sheet name="98747 - GCF2" sheetId="2" r:id="rId7"/>
    <sheet name="88033 - GCF1" sheetId="6" r:id="rId8"/>
    <sheet name="95982 - Biosphere Reserve" sheetId="7" r:id="rId9"/>
    <sheet name="98749 - EU Deforestation" sheetId="8" r:id="rId10"/>
    <sheet name="136690 - DWP5C" sheetId="9" r:id="rId11"/>
    <sheet name="List of documents" sheetId="4" state="hidden" r:id="rId12"/>
    <sheet name="Sheet1" sheetId="5" state="hidden" r:id="rId13"/>
  </sheets>
  <definedNames>
    <definedName name="_ftn1" localSheetId="1">'(1) CPD-SP Linking'!#REF!</definedName>
    <definedName name="_ftnref1" localSheetId="1">'(1) CPD-SP Linking'!#REF!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2" l="1"/>
  <c r="L25" i="2"/>
  <c r="E17" i="6"/>
  <c r="E18" i="6"/>
  <c r="D18" i="6"/>
  <c r="D17" i="6"/>
  <c r="E16" i="6"/>
  <c r="D16" i="6"/>
  <c r="E15" i="6"/>
  <c r="D15" i="6"/>
  <c r="D14" i="6"/>
  <c r="E14" i="6"/>
  <c r="C14" i="8"/>
  <c r="C12" i="8"/>
  <c r="E82" i="36"/>
  <c r="G82" i="36" s="1"/>
  <c r="C82" i="36"/>
  <c r="C81" i="36"/>
  <c r="C80" i="36" s="1"/>
  <c r="B80" i="36"/>
  <c r="C64" i="36"/>
  <c r="B62" i="36"/>
  <c r="I60" i="36"/>
  <c r="I62" i="36" s="1"/>
  <c r="G60" i="36"/>
  <c r="G62" i="36" s="1"/>
  <c r="E60" i="36"/>
  <c r="E62" i="36" s="1"/>
  <c r="C60" i="36"/>
  <c r="C62" i="36" s="1"/>
  <c r="I6" i="36"/>
  <c r="G6" i="36"/>
  <c r="E6" i="36"/>
  <c r="B6" i="36"/>
  <c r="C6" i="36" s="1"/>
  <c r="K69" i="35"/>
  <c r="I69" i="35"/>
  <c r="G69" i="35"/>
  <c r="E69" i="35"/>
  <c r="C69" i="35"/>
  <c r="K67" i="35"/>
  <c r="I67" i="35"/>
  <c r="G67" i="35"/>
  <c r="E67" i="35"/>
  <c r="C67" i="35"/>
  <c r="B67" i="35"/>
  <c r="L59" i="35"/>
  <c r="K59" i="35"/>
  <c r="J59" i="35"/>
  <c r="I59" i="35"/>
  <c r="H59" i="35"/>
  <c r="G59" i="35"/>
  <c r="F59" i="35"/>
  <c r="E59" i="35"/>
  <c r="D59" i="35"/>
  <c r="C59" i="35"/>
  <c r="B59" i="35"/>
  <c r="K39" i="35"/>
  <c r="I39" i="35"/>
  <c r="G39" i="35"/>
  <c r="E39" i="35"/>
  <c r="C39" i="35"/>
  <c r="K37" i="35"/>
  <c r="I37" i="35"/>
  <c r="G37" i="35"/>
  <c r="E37" i="35"/>
  <c r="C37" i="35"/>
  <c r="I82" i="36" l="1"/>
  <c r="E64" i="36"/>
  <c r="G64" i="36"/>
  <c r="E81" i="36"/>
  <c r="I64" i="36"/>
  <c r="E80" i="36" l="1"/>
  <c r="G81" i="36"/>
  <c r="I81" i="36" l="1"/>
  <c r="I80" i="36" s="1"/>
  <c r="G80" i="36"/>
  <c r="I4" i="16" l="1"/>
  <c r="I5" i="16"/>
  <c r="I6" i="16"/>
  <c r="I7" i="16"/>
  <c r="I8" i="16"/>
  <c r="I9" i="16"/>
  <c r="I10" i="16"/>
  <c r="I11" i="16"/>
  <c r="I12" i="16"/>
  <c r="I13" i="16"/>
  <c r="I14" i="16"/>
  <c r="I15" i="16"/>
  <c r="I16" i="16"/>
  <c r="I17" i="16"/>
  <c r="I18" i="16"/>
  <c r="I19" i="16"/>
  <c r="I20" i="16"/>
  <c r="I21" i="16"/>
  <c r="I22" i="16"/>
  <c r="I23" i="16"/>
  <c r="I24" i="16"/>
  <c r="I25" i="16"/>
  <c r="I3" i="16"/>
  <c r="C7" i="9" l="1"/>
  <c r="C5" i="9"/>
  <c r="C4" i="9"/>
  <c r="C3" i="9"/>
  <c r="C2" i="9"/>
  <c r="C7" i="8"/>
  <c r="C5" i="8"/>
  <c r="C4" i="8"/>
  <c r="C3" i="8"/>
  <c r="C2" i="8"/>
  <c r="C7" i="7" l="1"/>
  <c r="C5" i="7"/>
  <c r="C4" i="7"/>
  <c r="C3" i="7"/>
  <c r="C2" i="7"/>
  <c r="F96" i="3"/>
  <c r="H96" i="3" s="1"/>
  <c r="D96" i="3"/>
  <c r="H86" i="3"/>
  <c r="J86" i="3" s="1"/>
  <c r="F86" i="3"/>
  <c r="D86" i="3"/>
  <c r="D84" i="3"/>
  <c r="F84" i="3" s="1"/>
  <c r="H76" i="3"/>
  <c r="H72" i="3" s="1"/>
  <c r="J72" i="3" s="1"/>
  <c r="F76" i="3"/>
  <c r="J74" i="3"/>
  <c r="F55" i="3"/>
  <c r="H55" i="3" s="1"/>
  <c r="J55" i="3" s="1"/>
  <c r="J53" i="3" s="1"/>
  <c r="J54" i="3"/>
  <c r="H54" i="3"/>
  <c r="H53" i="3"/>
  <c r="H52" i="3"/>
  <c r="J52" i="3" s="1"/>
  <c r="F50" i="3"/>
  <c r="H50" i="3" s="1"/>
  <c r="F48" i="3"/>
  <c r="H48" i="3" s="1"/>
  <c r="J48" i="3" s="1"/>
  <c r="J40" i="3"/>
  <c r="H32" i="3"/>
  <c r="D30" i="3"/>
  <c r="F30" i="3" s="1"/>
  <c r="D28" i="3"/>
  <c r="F28" i="3" s="1"/>
  <c r="H84" i="3" l="1"/>
  <c r="F88" i="3"/>
  <c r="J50" i="3"/>
  <c r="D88" i="3"/>
  <c r="J76" i="3"/>
  <c r="H88" i="3" l="1"/>
  <c r="J84" i="3"/>
  <c r="J8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 My Hanh</author>
    <author>tc={CDCBC511-DD72-4F4E-8B7A-9906E793FDCE}</author>
    <author>Nguyen Thi Ngoc Han</author>
    <author>tc={7CE5B0B4-38B6-4401-ACD3-D37025F6C3C0}</author>
    <author>tc={97AE3E26-E8D1-4548-9850-B37B800106FE}</author>
    <author>tc={DF8E6810-AF67-4BE3-A7A5-0896C5AFB037}</author>
    <author>tc={734CE517-DAC2-4E41-B988-6AD2ACD39923}</author>
  </authors>
  <commentList>
    <comment ref="F40" authorId="0" shapeId="0" xr:uid="{922007BC-22D5-42E1-A3C9-E1B998EE717E}">
      <text>
        <r>
          <rPr>
            <b/>
            <sz val="9"/>
            <color indexed="81"/>
            <rFont val="Tahoma"/>
            <family val="2"/>
          </rPr>
          <t>Tran My Hanh:</t>
        </r>
        <r>
          <rPr>
            <sz val="9"/>
            <color indexed="81"/>
            <rFont val="Tahoma"/>
            <family val="2"/>
          </rPr>
          <t xml:space="preserve">
Riêng 2018 là 639,431 tonnes</t>
        </r>
      </text>
    </comment>
    <comment ref="H40" authorId="1" shapeId="0" xr:uid="{CDCBC511-DD72-4F4E-8B7A-9906E793FDCE}">
      <text>
        <t>[Threaded comment]
Your version of Excel allows you to read this threaded comment; however, any edits to it will get removed if the file is opened in a newer version of Excel. Learn more: https://go.microsoft.com/fwlink/?linkid=870924
Comment:
    UNDP projects reduction in 2019 (est. by Truong and Hang)
158,885 tCO2e</t>
      </text>
    </comment>
    <comment ref="J48" authorId="2" shapeId="0" xr:uid="{60AF7EFC-62CF-4026-A38C-98A8F3BAB683}">
      <text>
        <r>
          <rPr>
            <b/>
            <sz val="9"/>
            <color indexed="81"/>
            <rFont val="Tahoma"/>
            <family val="2"/>
          </rPr>
          <t>Nguyen Thi Ngoc Han:</t>
        </r>
        <r>
          <rPr>
            <sz val="9"/>
            <color indexed="81"/>
            <rFont val="Tahoma"/>
            <family val="2"/>
          </rPr>
          <t xml:space="preserve">
GCF: 6,030 people total, 67% are women, remaining is men. Roughly: 4040 women, 1990 men
DRM: total = 3,323x4 =13,292. Women 6,672. Men: 6,620</t>
        </r>
      </text>
    </comment>
    <comment ref="A53" authorId="0" shapeId="0" xr:uid="{1BC3C7C3-4C05-45A4-8C09-6B0EAFD06D99}">
      <text>
        <r>
          <rPr>
            <b/>
            <sz val="9"/>
            <color indexed="81"/>
            <rFont val="Tahoma"/>
            <family val="2"/>
          </rPr>
          <t>Tran My Hanh:</t>
        </r>
        <r>
          <rPr>
            <sz val="9"/>
            <color indexed="81"/>
            <rFont val="Tahoma"/>
            <family val="2"/>
          </rPr>
          <t xml:space="preserve">
new indicators</t>
        </r>
      </text>
    </comment>
    <comment ref="J72" authorId="2" shapeId="0" xr:uid="{999035D0-16B9-4B6E-96EB-65349F45A594}">
      <text>
        <r>
          <rPr>
            <b/>
            <sz val="9"/>
            <color indexed="81"/>
            <rFont val="Tahoma"/>
            <family val="2"/>
          </rPr>
          <t>Nguyen Thi Ngoc Han:</t>
        </r>
        <r>
          <rPr>
            <sz val="9"/>
            <color indexed="81"/>
            <rFont val="Tahoma"/>
            <family val="2"/>
          </rPr>
          <t xml:space="preserve">
Thong provided. 31% is female
</t>
        </r>
      </text>
    </comment>
    <comment ref="D84" authorId="0" shapeId="0" xr:uid="{D22085AF-CFD3-4A4E-83A2-7D9B40B9E4A8}">
      <text>
        <r>
          <rPr>
            <b/>
            <sz val="9"/>
            <color indexed="81"/>
            <rFont val="Tahoma"/>
            <family val="2"/>
          </rPr>
          <t>Tran My Hanh:</t>
        </r>
        <r>
          <rPr>
            <sz val="9"/>
            <color indexed="81"/>
            <rFont val="Tahoma"/>
            <family val="2"/>
          </rPr>
          <t xml:space="preserve">
Updated data provided by Sean and Hien in Jan 2020
</t>
        </r>
      </text>
    </comment>
    <comment ref="F84" authorId="0" shapeId="0" xr:uid="{40F1EBF1-9DA2-4A86-80F6-2C7265EBE33D}">
      <text>
        <r>
          <rPr>
            <b/>
            <sz val="9"/>
            <color indexed="81"/>
            <rFont val="Tahoma"/>
            <family val="2"/>
          </rPr>
          <t>Tran My Hanh:</t>
        </r>
        <r>
          <rPr>
            <sz val="9"/>
            <color indexed="81"/>
            <rFont val="Tahoma"/>
            <family val="2"/>
          </rPr>
          <t xml:space="preserve">
Data provided by Sean for 2018: 146</t>
        </r>
      </text>
    </comment>
    <comment ref="H84" authorId="3" shapeId="0" xr:uid="{7CE5B0B4-38B6-4401-ACD3-D37025F6C3C0}">
      <text>
        <t>[Threaded comment]
Your version of Excel allows you to read this threaded comment; however, any edits to it will get removed if the file is opened in a newer version of Excel. Learn more: https://go.microsoft.com/fwlink/?linkid=870924
Comment:
    2019 data includes 6 months from Jan-Jun 2019 (figures from the Legal Aid Agency, MOJ)</t>
      </text>
    </comment>
    <comment ref="D86" authorId="0" shapeId="0" xr:uid="{37F9F9BC-D659-4C1E-9FB9-4D77875F8462}">
      <text>
        <r>
          <rPr>
            <b/>
            <sz val="9"/>
            <color indexed="81"/>
            <rFont val="Tahoma"/>
            <family val="2"/>
          </rPr>
          <t>Tran My Hanh:</t>
        </r>
        <r>
          <rPr>
            <sz val="9"/>
            <color indexed="81"/>
            <rFont val="Tahoma"/>
            <family val="2"/>
          </rPr>
          <t xml:space="preserve">
Data provided by Sean for 2017: 1124</t>
        </r>
      </text>
    </comment>
    <comment ref="F86" authorId="0" shapeId="0" xr:uid="{B27888BE-95EF-450A-9E5A-D7129066EB10}">
      <text>
        <r>
          <rPr>
            <b/>
            <sz val="9"/>
            <color indexed="81"/>
            <rFont val="Tahoma"/>
            <family val="2"/>
          </rPr>
          <t>Tran My Hanh:</t>
        </r>
        <r>
          <rPr>
            <sz val="9"/>
            <color indexed="81"/>
            <rFont val="Tahoma"/>
            <family val="2"/>
          </rPr>
          <t xml:space="preserve">
Data provided by Sean for 2018: 728</t>
        </r>
      </text>
    </comment>
    <comment ref="H86" authorId="4" shapeId="0" xr:uid="{97AE3E26-E8D1-4548-9850-B37B800106FE}">
      <text>
        <t>[Threaded comment]
Your version of Excel allows you to read this threaded comment; however, any edits to it will get removed if the file is opened in a newer version of Excel. Learn more: https://go.microsoft.com/fwlink/?linkid=870924
Comment:
    2019 data includes 6 months from Jan-Jun 2019 (figures from the Legal Aid Agency, MOJ)</t>
      </text>
    </comment>
    <comment ref="M86" authorId="5" shapeId="0" xr:uid="{DF8E6810-AF67-4BE3-A7A5-0896C5AFB037}">
      <text>
        <t>[Threaded comment]
Your version of Excel allows you to read this threaded comment; however, any edits to it will get removed if the file is opened in a newer version of Excel. Learn more: https://go.microsoft.com/fwlink/?linkid=870924
Comment:
    Updated data for 2017 and 2018 provided by Sean and Hien in Jan 2020</t>
      </text>
    </comment>
    <comment ref="M88" authorId="6" shapeId="0" xr:uid="{734CE517-DAC2-4E41-B988-6AD2ACD39923}">
      <text>
        <t>[Threaded comment]
Your version of Excel allows you to read this threaded comment; however, any edits to it will get removed if the file is opened in a newer version of Excel. Learn more: https://go.microsoft.com/fwlink/?linkid=870924
Comment:
    Updated data for 2017 and 2018 provided by Sean and Hien in Jan 2020</t>
      </text>
    </comment>
    <comment ref="D96" authorId="0" shapeId="0" xr:uid="{E133975E-30B0-4BAB-83F4-3F8BEE679035}">
      <text>
        <r>
          <rPr>
            <b/>
            <sz val="9"/>
            <color indexed="81"/>
            <rFont val="Tahoma"/>
            <family val="2"/>
          </rPr>
          <t>Tran My Hanh:</t>
        </r>
        <r>
          <rPr>
            <sz val="9"/>
            <color indexed="81"/>
            <rFont val="Tahoma"/>
            <family val="2"/>
          </rPr>
          <t xml:space="preserve">
Data from ROAR 2017: 35</t>
        </r>
      </text>
    </comment>
    <comment ref="F96" authorId="0" shapeId="0" xr:uid="{373140C4-66BA-4EAB-8685-D5EE24145EF1}">
      <text>
        <r>
          <rPr>
            <b/>
            <sz val="9"/>
            <color indexed="81"/>
            <rFont val="Tahoma"/>
            <family val="2"/>
          </rPr>
          <t>Tran My Hanh:</t>
        </r>
        <r>
          <rPr>
            <sz val="9"/>
            <color indexed="81"/>
            <rFont val="Tahoma"/>
            <family val="2"/>
          </rPr>
          <t xml:space="preserve">
Data from Tra: 60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tc={7CD7117B-BCA1-4638-AA9C-FEB81768440C}</author>
    <author>tc={FF97B0D4-0E79-4615-9276-C7EFEB73A16B}</author>
  </authors>
  <commentList>
    <comment ref="B88" authorId="0" shapeId="0" xr:uid="{7CD7117B-BCA1-4638-AA9C-FEB81768440C}">
      <text>
        <t>[Threaded comment]
Your version of Excel allows you to read this threaded comment; however, any edits to it will get removed if the file is opened in a newer version of Excel. Learn more: https://go.microsoft.com/fwlink/?linkid=870924
Comment:
    [NA as users are registered under spouses' names if married by the 2014 Land Law]</t>
      </text>
    </comment>
    <comment ref="B90" authorId="1" shapeId="0" xr:uid="{FF97B0D4-0E79-4615-9276-C7EFEB73A16B}">
      <text>
        <t>[Threaded comment]
Your version of Excel allows you to read this threaded comment; however, any edits to it will get removed if the file is opened in a newer version of Excel. Learn more: https://go.microsoft.com/fwlink/?linkid=870924
Comment:
    [NA as users are registered under spouses' names if married by the 2014 Land Law]</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tc={43707453-7885-48EC-8FE9-E34D4EE0F71B}</author>
  </authors>
  <commentList>
    <comment ref="H20" authorId="0" shapeId="0" xr:uid="{43707453-7885-48EC-8FE9-E34D4EE0F71B}">
      <text>
        <t>[Threaded comment]
Your version of Excel allows you to read this threaded comment; however, any edits to it will get removed if the file is opened in a newer version of Excel. Learn more: https://go.microsoft.com/fwlink/?linkid=870924
Comment:
    Need to work with POs to match</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tc={15348298-71DC-4582-B943-FAFE531CDFB8}</author>
  </authors>
  <commentList>
    <comment ref="H22" authorId="0" shapeId="0" xr:uid="{15348298-71DC-4582-B943-FAFE531CDFB8}">
      <text>
        <t>[Threaded comment]
Your version of Excel allows you to read this threaded comment; however, any edits to it will get removed if the file is opened in a newer version of Excel. Learn more: https://go.microsoft.com/fwlink/?linkid=870924
Comment:
    Need to work with POs to match</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tc={9DEC8E35-14AD-443B-8407-9AF5D7F0029B}</author>
  </authors>
  <commentList>
    <comment ref="H19" authorId="0" shapeId="0" xr:uid="{9DEC8E35-14AD-443B-8407-9AF5D7F0029B}">
      <text>
        <t>[Threaded comment]
Your version of Excel allows you to read this threaded comment; however, any edits to it will get removed if the file is opened in a newer version of Excel. Learn more: https://go.microsoft.com/fwlink/?linkid=870924
Comment:
    Need to work with POs to match</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tc={EE2A05B1-125B-4172-BAF9-86B7BCB51731}</author>
  </authors>
  <commentList>
    <comment ref="I19" authorId="0" shapeId="0" xr:uid="{EE2A05B1-125B-4172-BAF9-86B7BCB51731}">
      <text>
        <t>[Threaded comment]
Your version of Excel allows you to read this threaded comment; however, any edits to it will get removed if the file is opened in a newer version of Excel. Learn more: https://go.microsoft.com/fwlink/?linkid=870924
Comment:
    Need to work with POs to match</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tc={361107C8-6C39-4AF3-9920-34BBDC47760A}</author>
  </authors>
  <commentList>
    <comment ref="I19" authorId="0" shapeId="0" xr:uid="{361107C8-6C39-4AF3-9920-34BBDC47760A}">
      <text>
        <t>[Threaded comment]
Your version of Excel allows you to read this threaded comment; however, any edits to it will get removed if the file is opened in a newer version of Excel. Learn more: https://go.microsoft.com/fwlink/?linkid=870924
Comment:
    Need to work with POs to match</t>
      </text>
    </comment>
  </commentList>
</comments>
</file>

<file path=xl/sharedStrings.xml><?xml version="1.0" encoding="utf-8"?>
<sst xmlns="http://schemas.openxmlformats.org/spreadsheetml/2006/main" count="2075" uniqueCount="925">
  <si>
    <t>CPD Output 1.1:  National Targeted Programmes (NTPs) reduce entrenched and extreme poverty in ethnic minority and remote communities especially among women</t>
  </si>
  <si>
    <t>Indicator   1.1.1   Extent to which NTP systems and institutional measures are implemented at the national and subnational levels to generate and strengthen employment and livelihoods for women and men</t>
  </si>
  <si>
    <t>Baseline</t>
  </si>
  <si>
    <t>Milestone</t>
  </si>
  <si>
    <t>Actual</t>
  </si>
  <si>
    <t>Target</t>
  </si>
  <si>
    <t>Source</t>
  </si>
  <si>
    <t>CO Comments</t>
  </si>
  <si>
    <t>HQ Comments</t>
  </si>
  <si>
    <t>1.1.1</t>
  </si>
  <si>
    <t xml:space="preserve">Extent to which NTP systems and institutional measures are implemented at the national and subnational levels to generate and strengthen employment and livelihoods for women and men </t>
  </si>
  <si>
    <t>1 - Inadequate 2 - Barely adequate 3 - Somewhat adequate 4 - largely adequate 5 - Adequate bushra.hassan@undp.org 12/14/2018 10:58:00 AM</t>
  </si>
  <si>
    <t>1.1.1.1</t>
  </si>
  <si>
    <t xml:space="preserve">At national level </t>
  </si>
  <si>
    <t>Gender-disaggregated NTP monitoring data.</t>
  </si>
  <si>
    <t>1.1.1.2</t>
  </si>
  <si>
    <t xml:space="preserve">At sub-national level </t>
  </si>
  <si>
    <t>CPD Output 1.2:  National and subnational systems institutions and policies reduce multidimensional poverty exclusion and inequality particularly for urban settings</t>
  </si>
  <si>
    <t>Indicator   1.2.1   Number of gender-disaggregated national and subnational baselines and diagnostics carried out to inform policy responses</t>
  </si>
  <si>
    <t>1.2.1</t>
  </si>
  <si>
    <t xml:space="preserve">Number of gender-disaggregated national and subnational baselines and diagnostics carried out to inform policy responses </t>
  </si>
  <si>
    <t>1.2.1.1</t>
  </si>
  <si>
    <t xml:space="preserve">National </t>
  </si>
  <si>
    <t>Project M&amp;E data</t>
  </si>
  <si>
    <t>1.2.1.2</t>
  </si>
  <si>
    <t xml:space="preserve">Sub-national </t>
  </si>
  <si>
    <t>CPD Output 1.3:  Social protection is progressively expanded based on a life-cycle approach and universal floor coverage</t>
  </si>
  <si>
    <t>Indicator   1.3.1   Number of women and men benefiting from regular life-cycle social assistance cash transfers (disaggregated by scheme)</t>
  </si>
  <si>
    <t>1.3.1</t>
  </si>
  <si>
    <t xml:space="preserve">Number of women and men benefiting from regular life-cycle social assistance cash transfers (disaggregated by scheme) </t>
  </si>
  <si>
    <t>1.3.1.1</t>
  </si>
  <si>
    <t xml:space="preserve">Number of women </t>
  </si>
  <si>
    <t>Master Plan for Social Assistance Reform</t>
  </si>
  <si>
    <t>1.3.1.2</t>
  </si>
  <si>
    <t xml:space="preserve">Number of men </t>
  </si>
  <si>
    <t>1.3.1.3</t>
  </si>
  <si>
    <t xml:space="preserve">Number of women and men (total) </t>
  </si>
  <si>
    <t>CPD Output 2.1:  Reduced greenhouse gas emissions in key sectors and cities through low-emission and green development</t>
  </si>
  <si>
    <t>Indicator   2.1.1   Number of tons of CO2 equivalent reduction from UNDP-assisted expansion of renewable energy access and energy efficiency</t>
  </si>
  <si>
    <t>2.1.1</t>
  </si>
  <si>
    <t xml:space="preserve">Number of tons of CO2 equivalent reduction from UNDP-assisted expansion of renewable energy access and energy efficiency </t>
  </si>
  <si>
    <t>2.1.1.1</t>
  </si>
  <si>
    <t xml:space="preserve">National aggregate reductions from UNDP interventions </t>
  </si>
  <si>
    <t>Independent evaluations and project reports.</t>
  </si>
  <si>
    <t>CPD Output 2.2:  Adaptation and resilience of vulnerable communities to climate change and disasters increased through UNDP-assisted scale up of community actions</t>
  </si>
  <si>
    <t>Indicator   2.2.1   Number of poor/vulnerable women and men gaining access to enhanced climate-resilient housing and infrastructure</t>
  </si>
  <si>
    <t>2.2.1</t>
  </si>
  <si>
    <t xml:space="preserve">Number of poor/vulnerable women and men gaining access to enhanced climate-resilient housing and infrastructure </t>
  </si>
  <si>
    <t>2.2.1.1</t>
  </si>
  <si>
    <t xml:space="preserve">Number of women (aggregate from UNDP interventions in climate change adaptation/disaster risk reduction) </t>
  </si>
  <si>
    <t>Independent evaluations and project reports</t>
  </si>
  <si>
    <t>2.2.1.2</t>
  </si>
  <si>
    <t xml:space="preserve">Number of men (aggregate from UNDP interventions in climate change adaptation/disaster risk reduction) </t>
  </si>
  <si>
    <t>2.2.1.3</t>
  </si>
  <si>
    <t xml:space="preserve">Number of women and men (aggregate from UNDP interventions in climate change adaptation/disaster risk reduction) (total) </t>
  </si>
  <si>
    <t>Number of women and girls gaining access to knowledge and skills in climate change adaption and disaster risk reduction</t>
  </si>
  <si>
    <t>Number of men and boys gaining access to knowledge and skills in climate change adaption and disaster risk reduction</t>
  </si>
  <si>
    <t>Number of people gaining access to knowledge and skills in climate change adaption and disaster risk reduction</t>
  </si>
  <si>
    <t>Indicator   2.2.2   Extent to which new policies and systems are in place at national and sub-national levels to support climate adaptation and risk reduction</t>
  </si>
  <si>
    <t>2.2.2</t>
  </si>
  <si>
    <t xml:space="preserve">Extent to which new policies and systems are in place at national and sub-national levels to support climate adaptation and risk reduction </t>
  </si>
  <si>
    <t>2.2.2.1</t>
  </si>
  <si>
    <t>Government policies and project reports Index from 0 - 5</t>
  </si>
  <si>
    <t>2.2.2.2</t>
  </si>
  <si>
    <t>CPD Output 2.3:  Policies systems and technologies in place to enable people to benefit from sustainable management of natural resources (forests ecosystems) and reduced environmental and health risks</t>
  </si>
  <si>
    <t>Indicator   2.3.1   Number of women and men benefiting from UNDP-assisted sustainable management of natural resources, forests, ecosystem services, and chemicals and waste</t>
  </si>
  <si>
    <t>2.3.1</t>
  </si>
  <si>
    <t xml:space="preserve">Number of women and men benefiting from UNDP-assisted sustainable management of natural resources, forests, ecosystem services, and chemicals and waste </t>
  </si>
  <si>
    <t>2.3.1.1</t>
  </si>
  <si>
    <t xml:space="preserve">Number of women (aggregate from UNDP interventions in biodiversity, environmental protection, persistent organic pollutants and REDD) </t>
  </si>
  <si>
    <t>National reports to United Nations conventions, independent evaluations and project reports</t>
  </si>
  <si>
    <t>2.3.1.2</t>
  </si>
  <si>
    <t xml:space="preserve">Number of men (aggregate from UNDP interventions in biodiversity, environmental protection, persistent organic pollutants and REDD) </t>
  </si>
  <si>
    <t>2.3.1.3</t>
  </si>
  <si>
    <t xml:space="preserve">Number of women and men (aggregate from UNDP interventions in biodiversity, environmental protection, persistent organic pollutants and REDD) (total) </t>
  </si>
  <si>
    <t>CPD Output 3.1:  Functions and capacity of the rule of law institutions supported including to strengthen the protection of human rights and improve access to justice and redress</t>
  </si>
  <si>
    <t>Indicator   3.1.1   Number of women and men with access to legal aid services</t>
  </si>
  <si>
    <t>3.1.1</t>
  </si>
  <si>
    <t xml:space="preserve">Number of women and men with access to legal aid services </t>
  </si>
  <si>
    <t>3.1.1.1</t>
  </si>
  <si>
    <t>Project reports</t>
  </si>
  <si>
    <t>3.1.1.2</t>
  </si>
  <si>
    <t>3.1.1.3</t>
  </si>
  <si>
    <t xml:space="preserve">Number of women and men with access to legal aid services (Total) </t>
  </si>
  <si>
    <t>CPD Output 3.2:  Increase in women?s participation in decision-making and representation in leadership positions</t>
  </si>
  <si>
    <t>Indicator   3.2.1   Number of women benefiting from measures to support preparedness for leadership and decision-making roles</t>
  </si>
  <si>
    <t>3.2.1</t>
  </si>
  <si>
    <t xml:space="preserve">Number of women benefiting from measures to support preparedness for leadership and decision-making roles </t>
  </si>
  <si>
    <t>3.2.1.1</t>
  </si>
  <si>
    <t xml:space="preserve">National aggregate number </t>
  </si>
  <si>
    <t>CPD Output 3.3:  Frameworks and dialogues processes strengthened for effective and transparent engagement of civil society in national development</t>
  </si>
  <si>
    <t>Indicator   3.3.1   Extent to which there is a strengthened environment for civic engagement, including legal/regulatory framework for civil society organizations to function in the public sphere and contribute to development, and effective mechanisms/platforms to engage civil society (with a focus on women, youth, and vulnerable groups)</t>
  </si>
  <si>
    <t>3.3.1</t>
  </si>
  <si>
    <t xml:space="preserve">Extent to which there is a strengthened environment for civic engagement, including legal/regulatory framework for civil society organizations to function in the public sphere and contribute to development, and effective mechanisms/platforms to engage civil society (with a focus on women, youth, and vulnerable groups) </t>
  </si>
  <si>
    <t>3.3.1.1</t>
  </si>
  <si>
    <t xml:space="preserve">At national average </t>
  </si>
  <si>
    <t>M&amp;E data; policy/legal reform monitoring</t>
  </si>
  <si>
    <t>1- Inadequately 2 - Somewhat adequate 3 - Partially adequate 4 - Largely adequate 5 - Adequate tran.my.hanh@undp.org 12/18/2018 5:52:00 AM</t>
  </si>
  <si>
    <t>CPD Output 3.4:  Legal framework improved and accountability of institutions enhanced to address awareness prevention and enforcement of anti-corruption measures across sectors and stakeholders</t>
  </si>
  <si>
    <t>Indicator   3.4.1   % of deficiencies identified in United Nations Convention against Corruption gap analysis are agreed to be addressed by the Government</t>
  </si>
  <si>
    <t>3.4.1</t>
  </si>
  <si>
    <t xml:space="preserve">% of deficiencies identified in United Nations Convention against Corruption gap analysis are agreed to be addressed by the Government </t>
  </si>
  <si>
    <t>3.4.1.1</t>
  </si>
  <si>
    <t xml:space="preserve">National aggregate proportion </t>
  </si>
  <si>
    <t>Convention review report (Cycle 2)</t>
  </si>
  <si>
    <t>CPD Output 3.5:  National data collection measurement and analytical systems in place to monitor progress on the Sustainable Development Goals and to inform plans policies and budgets at national and subnational levels</t>
  </si>
  <si>
    <t>Indicator   3.5.1   Extend to which dis-aggregated data is being used to monitor progress on national development goals aligned with the Sustainable Development Goals</t>
  </si>
  <si>
    <t>3.5.1</t>
  </si>
  <si>
    <t xml:space="preserve">Extend to which dis-aggregated data is being used to monitor progress on national development goals aligned with the Sustainable Development Goals </t>
  </si>
  <si>
    <t>3.5.1.1</t>
  </si>
  <si>
    <t xml:space="preserve">National aggregate </t>
  </si>
  <si>
    <t>General Statistics Office reporting</t>
  </si>
  <si>
    <t>1 - Not at all 2 - Barely 3 - Partially 4 - Largely 5 - Fully tran.my.hanh@undp.org 12/18/2018 5:54:00 AM</t>
  </si>
  <si>
    <t>UNDP Viet Nam CPD 2022 - 2026</t>
  </si>
  <si>
    <t>CPD-SP Linking</t>
  </si>
  <si>
    <t>Region</t>
  </si>
  <si>
    <t>Country</t>
  </si>
  <si>
    <t>CPD 2022-2026 Output</t>
  </si>
  <si>
    <t>SP 2022-2025 Output</t>
  </si>
  <si>
    <t>CPD Outcome</t>
  </si>
  <si>
    <t>CPD Outcome Description</t>
  </si>
  <si>
    <t>SP Outcome</t>
  </si>
  <si>
    <t>SP Outcome Description</t>
  </si>
  <si>
    <t>RBAP</t>
  </si>
  <si>
    <t>VNM</t>
  </si>
  <si>
    <t>CPD Output 1.1:  Next generation mechanisms to enable vulnerable groups, in particular the poor, ethnic minority women and PWDs, to create and access sustainable jobs and improved livelihoods</t>
  </si>
  <si>
    <t>SP Output 1.3: Access to basic services  and financial and non-financial assets and services improved to support productive capacities for sustainable livelihoods and jobs to achieve prosperity</t>
  </si>
  <si>
    <t>Outcome 1</t>
  </si>
  <si>
    <t>Shared Prosperity through Sustainable Economic Transformation</t>
  </si>
  <si>
    <t>Structural transformation accelerated, particularly green, inclusive, and digital transitions</t>
  </si>
  <si>
    <t>CPD Output 1.2: Evidence-based policy options for sustainable, inclusive and gender-responsive economic transformation agenda and its financing</t>
  </si>
  <si>
    <t>SP Output 1.1: The 2030 Agenda, Paris Agreement and other intergovernmentally-agreed frameworks integrated in national and local development plans, measures to accelerate progress put in place, and budgets and progress assessed using data-driven solutions</t>
  </si>
  <si>
    <t>CPD Output 1.3: Inclusive, gender and shock responsive social protection systems expanded</t>
  </si>
  <si>
    <t>SP Output 1.2: Social protection services and systems strengthened across sectors with increased investment</t>
  </si>
  <si>
    <t xml:space="preserve">CPD Output 2.1: Innovative and resilience-building solutions introduced to reduce risks from disaster, climate change and health impacts for vulnerable people </t>
  </si>
  <si>
    <t>SP Output 3.1: Institutional systems to manage multi-dimensional risks and shocks strengthened at regional, national and sub-national levels</t>
  </si>
  <si>
    <t>Outcome 2</t>
  </si>
  <si>
    <t>Climate Change, Disaster Resilience and Environmental Sustainability</t>
  </si>
  <si>
    <t>Outcome 3</t>
  </si>
  <si>
    <t>Building resilience to respond to systemic uncertainty and risk</t>
  </si>
  <si>
    <t xml:space="preserve">CPD Output 2.2: Policies and solutions designed and implemented for transformation to low-carbon development, circular economy, and   environmental protection  </t>
  </si>
  <si>
    <t xml:space="preserve">SP Output 5.2: Transition to renewable energy accelerated capitalizing on technological gains, clean energy innovations and new financing mechanisms to support green recovery </t>
  </si>
  <si>
    <t>CPD Output 2.3: Gender-responsive, sustainable, and innovative solutions and practices in natural resources, biodiversity conservation, and nature-based tourism adopted</t>
  </si>
  <si>
    <t>SP Output 4.1: Natural resources protected and managed to enhance sustainable productivity and livelihoods</t>
  </si>
  <si>
    <t>CPD Output 3.1: Rule of law institutions and systems strengthened, and implementation of laws monitored to expand access to justice and freedom from discrimination, with a focus on vulnerable groups</t>
  </si>
  <si>
    <t>SP Output 2.2: Civic space and access to justice expanded, racism and discrimination addressed, and rule of law, human rights and equity strengthened</t>
  </si>
  <si>
    <t>Governance and Access to Justice</t>
  </si>
  <si>
    <t>Leaving no one behind, a rights-based approach centred on human agency and human development</t>
  </si>
  <si>
    <t>CPD Output 3.2: Improved mechanisms for promoting transparency, public participation, integrity, adaptability, accountability, including the participation of women and other vulnerable groups</t>
  </si>
  <si>
    <t>SP Output 2.3: Responsive governance systems and local governance strengthened for socio economic opportunity, inclusive basic service delivery, community security, and peacebuilding</t>
  </si>
  <si>
    <t>CDP Output 3.3: Gender-responsive, risk-informed, and anticipatory capacities supported to improve human security, respond to future crisis, and sustain peace</t>
  </si>
  <si>
    <t>SP Output 2.1: Open, agile, accountable and future-ready governance systems in place to co-create and deliver solutions to accelerate SDG achievement</t>
  </si>
  <si>
    <t>CPD Output 3.4: Capacities strengthened to undertake legal, policy and institutional reforms to address structural barriers to gender equality and inclusion of persons with disabilities</t>
  </si>
  <si>
    <t>SP Output 6.2: Women’s leadership and participation advanced through implementing affirmative measures, strengthening institutions and civil society, and addressing structural barriers, in order to advance gender equality, including in crisis contexts</t>
  </si>
  <si>
    <t>CPD Output</t>
  </si>
  <si>
    <t>SP Output</t>
  </si>
  <si>
    <t>Output 1.1</t>
  </si>
  <si>
    <t>Output 1.3</t>
  </si>
  <si>
    <t>Output 1.2</t>
  </si>
  <si>
    <t>Output 2.1</t>
  </si>
  <si>
    <t>Output 3.1</t>
  </si>
  <si>
    <t>Output 2.2</t>
  </si>
  <si>
    <t>Output 5.2</t>
  </si>
  <si>
    <t>Output 2.3</t>
  </si>
  <si>
    <t>Output 4.1</t>
  </si>
  <si>
    <t>Output 3.2</t>
  </si>
  <si>
    <t>Output 3.3</t>
  </si>
  <si>
    <t>Output 3.4</t>
  </si>
  <si>
    <t>Output 6.2</t>
  </si>
  <si>
    <t>CPD Output 1.1:  Next generation mechanisms to enable vulnerable groups, in particular the poor, ethnic minority women and PWDs, to create and access sustainable jobs and improved livelihoods</t>
  </si>
  <si>
    <t>Indicator 1.1.1</t>
  </si>
  <si>
    <t>Number of regulatory frameworks that facilitate women from ethnic minorities to develop innovative livelihood opportunities</t>
  </si>
  <si>
    <t xml:space="preserve">Government reports on National Targeted Programmes </t>
  </si>
  <si>
    <t>Indicator 1.1.2</t>
  </si>
  <si>
    <t xml:space="preserve">Number of functional multi-stakeholder platforms for stronger market linkages and capacities of Micro, Small and Medium sized Enterprises </t>
  </si>
  <si>
    <t>Government reports on National Targeted Programmes</t>
  </si>
  <si>
    <t>Indicator 1.1.3</t>
  </si>
  <si>
    <t xml:space="preserve">Number of innovative solutions tested and applied for incentivizing sustainable social impact businesses </t>
  </si>
  <si>
    <t>Ministry of Planning and Investment</t>
  </si>
  <si>
    <t>CPD Output 1.2:  Evidence-based policy options for sustainable, inclusive and gender-responsive economic transformation agenda and its financing</t>
  </si>
  <si>
    <t>Indicator 1.2.1</t>
  </si>
  <si>
    <t>Number of mechanisms available to promote integrated and outcome-oriented financing and enhance the monitoring of the public investment effectiveness towards achievement of the national SDG targets</t>
  </si>
  <si>
    <t>Joint UN Program Reports</t>
  </si>
  <si>
    <t>Indicator 1.2.2</t>
  </si>
  <si>
    <t xml:space="preserve">Number of reports of government led national reviews of SDG implementation </t>
  </si>
  <si>
    <t xml:space="preserve">Government reports </t>
  </si>
  <si>
    <t>Indicator 1.2.3</t>
  </si>
  <si>
    <t>Number of policy options to accelerate productivity and competitiveness of domestic firms</t>
  </si>
  <si>
    <t>CPD Output 1.3:  Inclusive, gender and shock responsive social protection systems expanded</t>
  </si>
  <si>
    <t>Indicator 1.3.1</t>
  </si>
  <si>
    <t>Number of social assistance programs which apply digital self-registration, verification, and management for improving transparency, accountability, and timeliness of service delivery</t>
  </si>
  <si>
    <t>5 provincial programmes</t>
  </si>
  <si>
    <t>MOLISA</t>
  </si>
  <si>
    <t>At least 2 programs digitized nation wide in 2026</t>
  </si>
  <si>
    <t>Indicator 1.3.2</t>
  </si>
  <si>
    <t>Proportion of social assistance beneficiaries who receive cash transfers through digital means</t>
  </si>
  <si>
    <t>At least 50% in 2026</t>
  </si>
  <si>
    <t>Indicator 1.3.3</t>
  </si>
  <si>
    <t>Number of innovative, shock-responsive, and inclusive solutions for reforming social assistance policy and programme frameworks adopted</t>
  </si>
  <si>
    <t>At least 2 in 2026</t>
  </si>
  <si>
    <t>CPD Output 2.1:  Innovative and resilience-building solutions introduced to reduce risks from disaster, climate change and health impacts for vulnerable people</t>
  </si>
  <si>
    <t>Indicator 2.1.1</t>
  </si>
  <si>
    <t xml:space="preserve">Number of women and men benefiting from UNDP’s support in the areas of disaster, climate, and health </t>
  </si>
  <si>
    <t xml:space="preserve">Government Reports, UNDP </t>
  </si>
  <si>
    <t>data disaggregated by gender</t>
  </si>
  <si>
    <t>Indicator 2.1.1.1</t>
  </si>
  <si>
    <t xml:space="preserve">Number of women benefiting from UNDP’s support in the areas of disaster, climate, and health </t>
  </si>
  <si>
    <t>Indicator 2.1.1.2</t>
  </si>
  <si>
    <t xml:space="preserve">Number of men benefiting from UNDP’s support in the areas of disaster, climate, and health </t>
  </si>
  <si>
    <t>Indicator 2.1.2</t>
  </si>
  <si>
    <t xml:space="preserve">Provincial disaster management index </t>
  </si>
  <si>
    <t>Viet Nam Disaster Management Authority</t>
  </si>
  <si>
    <t>Score improves by an average 20 across provinces
Subject to adjust by March 2022 upin receiving official data from the Government</t>
  </si>
  <si>
    <t>Indicator 2.1.3</t>
  </si>
  <si>
    <t xml:space="preserve">Number of insurance products for rural and urban infrastructure (housing, health, education and businesses) against disaster impact  </t>
  </si>
  <si>
    <t xml:space="preserve">CPD Output 2.2:  Policies and solutions designed and implemented for transformation to low-carbon development, circular economy, and  environmental protection </t>
  </si>
  <si>
    <t>Indicator 2.2.1</t>
  </si>
  <si>
    <t xml:space="preserve">Number of tones of CO2e reduction from UNDP-assisted interventions (including renewable energy, energy efficiency, forestry,...) </t>
  </si>
  <si>
    <t xml:space="preserve">2,187,602 tCO2e </t>
  </si>
  <si>
    <t>2,944,602 tCO2e</t>
  </si>
  <si>
    <t>Ministry of Natural Resources and Environment</t>
  </si>
  <si>
    <t>Indicator 2.2.2</t>
  </si>
  <si>
    <t xml:space="preserve">Number UNDP-assisted businesses that demonstrate green production and reduction of environmental pollution </t>
  </si>
  <si>
    <t>Ministry of Industry and Trade and MONRE</t>
  </si>
  <si>
    <t>Indicator 2.2.3</t>
  </si>
  <si>
    <t>Number of industrial sectors in which alternative product design for preventing the use of hazardous chemicals additives and persistent organic pollutants is demonstrated</t>
  </si>
  <si>
    <t>Ministry of Industry and Trade</t>
  </si>
  <si>
    <t>CPD Output 2.3:  Gender-responsive, sustainable, and innovative solutions and practices in natural resources, biodiversity conservation, and nature-based tourism adopted.</t>
  </si>
  <si>
    <t>Indicator 2.3.1</t>
  </si>
  <si>
    <t xml:space="preserve">Number of hectares of forest and marine protected areas restored, created or under improved sustainable management practices supported by UNDP  </t>
  </si>
  <si>
    <t>Ministry of Natural Resources and Environment, Ministry of Agriculture and Rural Development</t>
  </si>
  <si>
    <t>Indicator 2.3.1.1</t>
  </si>
  <si>
    <t xml:space="preserve">Number of hectares of forest restored, created or under improved sustainable management practices supported by UNDP  </t>
  </si>
  <si>
    <t>Number of hectares of forests</t>
  </si>
  <si>
    <t>Indicator 2.3.1.2</t>
  </si>
  <si>
    <t xml:space="preserve">Number of hectares of marine protected areas restored, created or under improved sustainable management practices supported by UNDP  </t>
  </si>
  <si>
    <t>Number of hectares of Marine Protected Areas</t>
  </si>
  <si>
    <t>Indicator 2.3.2</t>
  </si>
  <si>
    <t>Number of women and men benefiting from UNDP-assisted sustainable management of natural resources, forest, non-timber forest products, nature-based tourism, biodiversity conservation and ecosystem services</t>
  </si>
  <si>
    <t>Data is disaggregated by gender</t>
  </si>
  <si>
    <t>Indicator 2.3.2.1</t>
  </si>
  <si>
    <t>Number of women benefiting from UNDP-assisted sustainable management of natural resources, forest, non-timber forest products, nature-based tourism, biodiversity conservation and ecosystem services</t>
  </si>
  <si>
    <t>Indicator 2.3.2.2</t>
  </si>
  <si>
    <t>Number of men benefiting from UNDP-assisted sustainable management of natural resources, forest, non-timber forest products, nature-based tourism, biodiversity conservation and ecosystem services</t>
  </si>
  <si>
    <t>Indicator 2.3.3</t>
  </si>
  <si>
    <t>Number of financial solutions executed to mobilize resources for implementation of interventions on management of biodiversity and ecosystems</t>
  </si>
  <si>
    <t>At least 4 in 2026</t>
  </si>
  <si>
    <t>CPD Output 3.1:  Rule of law institutions and systems strengthened, and implementation of laws monitored to expand access to justice and freedom from discrimination, with a focus on vulnerable groups</t>
  </si>
  <si>
    <t>Indicator 3.1.1</t>
  </si>
  <si>
    <t xml:space="preserve">Extent to which government officials and other stakeholders have the knowledge and skills on UN human rights reporting methodology </t>
  </si>
  <si>
    <t xml:space="preserve">Self-assessment reports </t>
  </si>
  <si>
    <t>RATING SCALE: 
1=Not adequate (25% – 50%) 
2 =Partial (50% – 75%) 
3 =Moderate (75% – 90%) 
4=Largely/Mostly (90% and above)</t>
  </si>
  <si>
    <t>Indicator 3.1.2</t>
  </si>
  <si>
    <t xml:space="preserve">Extent of implementation of UN Guiding Principles on Business and Human Rights </t>
  </si>
  <si>
    <t xml:space="preserve">Office of the Government, Ministry of Justice </t>
  </si>
  <si>
    <t xml:space="preserve">RATING SCALE: 
1 = identification of gaps in alignment with UN responsible business principles 
2 = assessment of existing level of Implementation 
3 = action plans available to address implementation gaps
4 = national action plan enacted by the government
5 = implementation mechanisms initiated  </t>
  </si>
  <si>
    <t>Indicator 3.1.3</t>
  </si>
  <si>
    <t>Number of measures and solutions for enhanced access to legal aid</t>
  </si>
  <si>
    <t xml:space="preserve">Ministry of Justice   </t>
  </si>
  <si>
    <t>CPD Output 3.2:  Improved mechanisms for promoting transparency, public participation, integrity, adaptability, accountability, including the participation of women and other vulnerable groups</t>
  </si>
  <si>
    <t>Indicator 3.2.1</t>
  </si>
  <si>
    <t>Proportion of citizens with access to information on land use rights certification procedures from e-government portal</t>
  </si>
  <si>
    <t xml:space="preserve">Viet Nam Provincial Governance and Public Administration Performance Index </t>
  </si>
  <si>
    <t>Indicator 3.2.1.1</t>
  </si>
  <si>
    <t xml:space="preserve">Proportion of women </t>
  </si>
  <si>
    <t>NA</t>
  </si>
  <si>
    <t>Indicator 3.2.1.2</t>
  </si>
  <si>
    <t>Proportion of men</t>
  </si>
  <si>
    <t>Indicator 3.2.2</t>
  </si>
  <si>
    <t>Number of national and sub-national institutions with enhanced capacities to accelerate innovation for promoting citizen participation</t>
  </si>
  <si>
    <t>Government reports</t>
  </si>
  <si>
    <t>Indicator 3.2.3</t>
  </si>
  <si>
    <t>Number of evidence-based policy recommendations to improve transparency, public integrity and accountability systems accepted by government</t>
  </si>
  <si>
    <t>CPD Output 3.3:  Gender-responsive, risk-informed, and anticipatory capacities supported to improve human security, respond to future crisis, and sustain peace</t>
  </si>
  <si>
    <t>Indicator 3.3.1</t>
  </si>
  <si>
    <t xml:space="preserve">Extent to which national and sub national institutions have the capacities to reduce the impact of Explosive Ordnance contamination </t>
  </si>
  <si>
    <t xml:space="preserve">National Mine Action Authorities </t>
  </si>
  <si>
    <t>Indicator 3.3.2</t>
  </si>
  <si>
    <t>Extent to which national systems are strengthened to prevent and combat trafficking in persons, as well as support the survivors</t>
  </si>
  <si>
    <t>Ministry of Public Security</t>
  </si>
  <si>
    <t>RATING SCALE: 
1 = Identification of challenges in implementation of laws
2 = Proposal for law revision submitted to the National Assembly for approval
3 = Revised law approved by National Assembly
4 = Newly approved law deployed by government</t>
  </si>
  <si>
    <t>Indicator 3.3.3</t>
  </si>
  <si>
    <t xml:space="preserve">Mechanism/tool to project migration flows available for policy development </t>
  </si>
  <si>
    <t>No</t>
  </si>
  <si>
    <t>Yes</t>
  </si>
  <si>
    <t>Ministry of Foreign Affairs</t>
  </si>
  <si>
    <t>Indicator 3.3.4</t>
  </si>
  <si>
    <t>Number of national and subnational institutions with enhanced anticipatory and adaptive capacities to prevent, mitigate and respond to crises</t>
  </si>
  <si>
    <t>Relevant national authorities</t>
  </si>
  <si>
    <t>CPD Output 3.4:  Capacities strengthened to undertake legal, policy and institutional reforms to address structural barriers to gender equality and inclusion of persons with disabilities</t>
  </si>
  <si>
    <t>Indicator 3.4.1</t>
  </si>
  <si>
    <t xml:space="preserve">The extent to which institutional mechanisms for active and meaningful participation of PWDs in the law-making process are functional </t>
  </si>
  <si>
    <t xml:space="preserve">MOLISA, organizations of persons with disabilities </t>
  </si>
  <si>
    <t>RATING SCALE: 
1= not at all, 
2= PWDs contribute to the development of institutional mechanisms
3= design of institutional mechanisms available
4= mechanisms fully functional</t>
  </si>
  <si>
    <t>Indicator 3.4.2</t>
  </si>
  <si>
    <t>Number of evidence-based policy options provided to increase diversity and inclusion in public office at national and subnational level</t>
  </si>
  <si>
    <t>UNDP</t>
  </si>
  <si>
    <t>Indicator 3.4.3</t>
  </si>
  <si>
    <t>Number of mentoring platforms available to improve leadership capacities among women in public and private institutions at all levels</t>
  </si>
  <si>
    <t xml:space="preserve">Women’s Union, industry federation </t>
  </si>
  <si>
    <t>Indicator 1.3.1 Number of people accessing basic services</t>
  </si>
  <si>
    <t>Number of people accessing basic services:</t>
  </si>
  <si>
    <t>Indicator 1.1.1 Country has development plans and budgets that integrate intergovernmentally-agreed frameworks across the whole-of-government (2030 Agenda for Sustainable Development, Paris Agreement)</t>
  </si>
  <si>
    <t>Country has development plans and budgets that integrate intergovernmentally-agreed frameworks across the whole-of-government (2030 Agenda for Sustainable Development, Paris Agreement)</t>
  </si>
  <si>
    <t>Rating scale at country level : 
0 = Not integrated, 
1 = Integration started, 
2 = Integration in progress, 
3 = Almost complete, 
4 = Integrated</t>
  </si>
  <si>
    <t>Indicator 1.1.2 Country has policy measures  in place to enable the enhancement and/or implementation of Nationally Determined Contributions under the Paris Agreement</t>
  </si>
  <si>
    <t>1.1.2</t>
  </si>
  <si>
    <t>Country has policy measures  in place to enable the enhancement and/or implementation of Nationally Determined Contributions under the Paris Agreement</t>
  </si>
  <si>
    <t>Rating scale at country level: 
0 = Not in place, 
1 = Work started, 
2 = Work in progress, 
3 = Work almost complete, 
4 = In place</t>
  </si>
  <si>
    <t>Indicator 1.1.3 Country has data collection and/or analysis mechanisms providing disaggregated data to monitor progress towards the SDGs</t>
  </si>
  <si>
    <t>1.1.3</t>
  </si>
  <si>
    <t>Country has data collection and/or analysis mechanisms providing disaggregated data to monitor progress towards the SDGs</t>
  </si>
  <si>
    <t>Indicator 1.2.1 Country has policy measures and institutional capacities in place to increase access to social protection schemes targeting women, the poor, PWD and informal sector workers</t>
  </si>
  <si>
    <t>Country has policy measures and institutional capacities in place to increase access to social protection schemes targeting women, the poor, PWD and informal sector workers</t>
  </si>
  <si>
    <t>Indicator 1.2.2 Country has increased types (number) and quality of social protection services</t>
  </si>
  <si>
    <t>1.2.2</t>
  </si>
  <si>
    <t>Country has increased types (number) and quality of social protection services</t>
  </si>
  <si>
    <t>1.2.2.1</t>
  </si>
  <si>
    <t>Type/ number of social protection services increased</t>
  </si>
  <si>
    <t>Target by 2025: At least 2</t>
  </si>
  <si>
    <t>1.2.2.2</t>
  </si>
  <si>
    <t>Quality of social protection services increased</t>
  </si>
  <si>
    <t>Quality rating at country level: 
0 = Very low, 
1 = Low, 
2 = Neither low nor high, 
3 = High, 
4 = Very high</t>
  </si>
  <si>
    <t>CPD Output 2.1: Innovative and resilience-building solutions introduced to reduce risks from disaster, climate change and health impacts for vulnerable people</t>
  </si>
  <si>
    <t xml:space="preserve"> 3.1.2   </t>
  </si>
  <si>
    <t>Country has early warning and preparedness measures in place to manage impact of conflicts, disasters, pandemics and other shocks</t>
  </si>
  <si>
    <t>3.1.2</t>
  </si>
  <si>
    <t xml:space="preserve">CPD Output 2.2: Policies and solutions designed and implemented for transformation to low-carbon development, circular economy, and  environmental protection </t>
  </si>
  <si>
    <t xml:space="preserve">Indicator  5.2.1   Increase (in megawatt) in installed renewable energy </t>
  </si>
  <si>
    <t>5.2.1</t>
  </si>
  <si>
    <t xml:space="preserve">Increase (in megawatt) in installed renewable energy </t>
  </si>
  <si>
    <t>20,670MW (2021)</t>
  </si>
  <si>
    <t xml:space="preserve">22,670 MW </t>
  </si>
  <si>
    <t xml:space="preserve">25,000 MW </t>
  </si>
  <si>
    <t xml:space="preserve">27,000 MW </t>
  </si>
  <si>
    <t xml:space="preserve">30,110 MW </t>
  </si>
  <si>
    <t xml:space="preserve">Draft Power Development Plan no. 8  (Draft as of Nov 2021)
Measuring only solar and wind (on and offshore)
Targets are the # of MW of RE within total energy production
</t>
  </si>
  <si>
    <t># of MW of Renewable energy (solar, on and offshore wind) in the total final energy production  (adjusted VSDG 7.2.1)</t>
  </si>
  <si>
    <t>CPD Output 2.3: Gender-responsive, sustainable, and innovative solutions and practices in natural resources, biodiversity conservation, and nature-based tourism adopted.</t>
  </si>
  <si>
    <t>Indicator  4.1.1   Number of people directly benefitting from initiatives to protect nature and promote sustainable use of resources</t>
  </si>
  <si>
    <t>4.1.1</t>
  </si>
  <si>
    <t>Number of people directly benefitting from initiatives to protect nature and promote sustainable use of resources</t>
  </si>
  <si>
    <t>Ref: CPD Output indicator 2.3.2</t>
  </si>
  <si>
    <t>4.1.1.A</t>
  </si>
  <si>
    <t>Female</t>
  </si>
  <si>
    <t>4.1.1.B</t>
  </si>
  <si>
    <t>Male</t>
  </si>
  <si>
    <t>Indicator   2.2.1   Country has institutions, systems, or stakeholders with capacities to support fulfilment of nationally and internationally ratified human rights obligations</t>
  </si>
  <si>
    <t>Country has institutions, systems, or stakeholders with capacities to support fulfilment of nationally and internationally ratified human rights obligations</t>
  </si>
  <si>
    <t>2.2.1.A</t>
  </si>
  <si>
    <t xml:space="preserve">Rule of law and justice </t>
  </si>
  <si>
    <t>Ministry of Justice</t>
  </si>
  <si>
    <t>2.2.1.B</t>
  </si>
  <si>
    <t xml:space="preserve">Human rights </t>
  </si>
  <si>
    <t>RATING SCALE: 
1=Not adequate (25% – 50%) 
2 =Partial (50% – 75%) 
3 =Moderate (75% – 90%) 
4=Largely/Mostly (90% and above)
Ref: CPD Output indicator 3.1.1</t>
  </si>
  <si>
    <t>Indicator   2.2.3   Number and proportion of people supported, who have access to justice</t>
  </si>
  <si>
    <t>2.2.3</t>
  </si>
  <si>
    <t>Number and proportion of people supported, who have access to justice</t>
  </si>
  <si>
    <t>Total</t>
  </si>
  <si>
    <t>National Legal Aid Agency</t>
  </si>
  <si>
    <t>Number of people is supported to access to court legal proceeding by legal aid representation</t>
  </si>
  <si>
    <t>Women</t>
  </si>
  <si>
    <t>Men</t>
  </si>
  <si>
    <t>Indicator  2.3.1   Number of national institutions with strengthened public administration and core government functions for improved service delivery, community security, prevention.</t>
  </si>
  <si>
    <t>Number of national institutions with strengthened public administration and core government functions for improved service delivery, community security, prevention.</t>
  </si>
  <si>
    <t>Ref: CPD Output indicator 3.3.4</t>
  </si>
  <si>
    <t xml:space="preserve">Indicator  2.1.1   Number of measures to strengthen accountability (including social accountability), prevent and mitigate corruption risks, and integrate anti-corruption in the management of public funds, service delivery and other sectors </t>
  </si>
  <si>
    <t xml:space="preserve">Number of measures to strengthen accountability (including social accountability), prevent and mitigate corruption risks, and integrate anti-corruption in the management of public funds, service delivery and other sectors </t>
  </si>
  <si>
    <t>Ref: CPD Output indicator 3.2.3</t>
  </si>
  <si>
    <t>Indicator   6.2.1   Country has measures to advance women's leadership and equal participation in decision-making in public institutions and private sector</t>
  </si>
  <si>
    <t>6.2.1</t>
  </si>
  <si>
    <r>
      <t xml:space="preserve">Country has measures to advance women's leadership and equal participation in decision-making in </t>
    </r>
    <r>
      <rPr>
        <b/>
        <i/>
        <sz val="10"/>
        <color rgb="FF0070C0"/>
        <rFont val="Segoe UI"/>
        <family val="2"/>
      </rPr>
      <t>public institutions and private sector</t>
    </r>
  </si>
  <si>
    <t>Rating scale at country level: 
0 = Not in place, 
1 = Work started, 
2 = Work in progress, 
3 = Work almost complete, 
4 = In place
Ref: CPD Output indicator 3.4.3</t>
  </si>
  <si>
    <t xml:space="preserve">Indicator   6.2.2   Number of partnerships with women-led civil society organizations and other bodies and networks to advance women’s leadership and participation and gender equality </t>
  </si>
  <si>
    <t>6.2.2</t>
  </si>
  <si>
    <t xml:space="preserve">Number of partnerships with women-led civil society organizations and other bodies and networks to advance women’s leadership and participation and gender equality </t>
  </si>
  <si>
    <t>No.</t>
  </si>
  <si>
    <t>Atlas Project ID</t>
  </si>
  <si>
    <t>Atlas Output ID</t>
  </si>
  <si>
    <t>Project name</t>
  </si>
  <si>
    <t>Output name</t>
  </si>
  <si>
    <t xml:space="preserve">Project Manager </t>
  </si>
  <si>
    <t>Indicators</t>
  </si>
  <si>
    <t>Project start date</t>
  </si>
  <si>
    <t>Project end date</t>
  </si>
  <si>
    <t>Thematic area</t>
  </si>
  <si>
    <t>Project Execution Modality - NIM /NGO/DIM</t>
  </si>
  <si>
    <t>Implementing Partner</t>
  </si>
  <si>
    <t>Source of funds</t>
  </si>
  <si>
    <t>Total project budget</t>
  </si>
  <si>
    <t>Project Document</t>
  </si>
  <si>
    <t>CPD</t>
  </si>
  <si>
    <t>GCF 2 Water security &amp; farmers</t>
  </si>
  <si>
    <t>Tran Tu Anh</t>
  </si>
  <si>
    <t>CCE</t>
  </si>
  <si>
    <t>NIM</t>
  </si>
  <si>
    <t>MARD</t>
  </si>
  <si>
    <t>GCF</t>
  </si>
  <si>
    <t>Link</t>
  </si>
  <si>
    <t>GCF-Resilient development in coastal zones</t>
  </si>
  <si>
    <t>resilient development</t>
  </si>
  <si>
    <t>Vu Thai Truong</t>
  </si>
  <si>
    <t>Housing Resilient-MOC</t>
  </si>
  <si>
    <t>Mangrove-VNFOREST</t>
  </si>
  <si>
    <t>NAM DINH Coastal Resilient</t>
  </si>
  <si>
    <t>THANH HOA Coastal Resilient</t>
  </si>
  <si>
    <t>QUANG BINH Coastal Resilient</t>
  </si>
  <si>
    <t>QUANG NAM Coastal Resilient</t>
  </si>
  <si>
    <t>QUANG NGAI Coastal Resilient</t>
  </si>
  <si>
    <t>HUE Coastal Resilient</t>
  </si>
  <si>
    <t>CA MAU Coastal Resilient</t>
  </si>
  <si>
    <t>Disaster Risk Data-VN DMA</t>
  </si>
  <si>
    <t>Thanh Hoa procurement case 5&amp;6</t>
  </si>
  <si>
    <t>Biosphere Reserve in VN-PIMS 5659</t>
  </si>
  <si>
    <t>Biosphere Reserve in Vietnam</t>
  </si>
  <si>
    <t>Hoang Thu Thuy</t>
  </si>
  <si>
    <t>MONRE/VEA</t>
  </si>
  <si>
    <t xml:space="preserve">GEF </t>
  </si>
  <si>
    <t>Integrated sustainable landscape management- EU</t>
  </si>
  <si>
    <t>Integrated sustainable landsca</t>
  </si>
  <si>
    <t>Bui Hoa Binh</t>
  </si>
  <si>
    <t>DIM</t>
  </si>
  <si>
    <t>EU</t>
  </si>
  <si>
    <t>DWP5C</t>
  </si>
  <si>
    <t>DWP5C Phase 2</t>
  </si>
  <si>
    <t>Hoang Thanh Vinh</t>
  </si>
  <si>
    <t>Norway</t>
  </si>
  <si>
    <t>Response to Crisis in Vietnam</t>
  </si>
  <si>
    <t>Response to Disasters in VN</t>
  </si>
  <si>
    <t>Duong Van Hung</t>
  </si>
  <si>
    <t>Indicator 2.2.1; 2.2.2</t>
  </si>
  <si>
    <t>UNDP, Red Cross at provinces</t>
  </si>
  <si>
    <t>CERF, TRAC 2, TRAC 3, Crowdfunding</t>
  </si>
  <si>
    <t>Crowd-Funding</t>
  </si>
  <si>
    <t>Governance Public Administration Performance Index (PAPI)</t>
  </si>
  <si>
    <t>PAPI</t>
  </si>
  <si>
    <t>Do Thi Thanh Huyen</t>
  </si>
  <si>
    <t>Indicator 3.5.1</t>
  </si>
  <si>
    <t>GPT</t>
  </si>
  <si>
    <t>TRAC; DFAT, Irish Aid</t>
  </si>
  <si>
    <t>Justice and Legal Empowerment (EU-JULE)</t>
  </si>
  <si>
    <t>Justice Legal Empower EU JULE</t>
  </si>
  <si>
    <t>Dao Thi Thu An</t>
  </si>
  <si>
    <t>EU, TRAC</t>
  </si>
  <si>
    <t>EU JULE PassThru and Reporting</t>
  </si>
  <si>
    <t>Not linked yet</t>
  </si>
  <si>
    <t>Korea - Vietnam Mine Action Project</t>
  </si>
  <si>
    <t>Korea - Vietnam Mine Action</t>
  </si>
  <si>
    <t>Bui Phuong Tra</t>
  </si>
  <si>
    <t>KOICA</t>
  </si>
  <si>
    <t>ISEE-COVID project</t>
  </si>
  <si>
    <t>Social impact business</t>
  </si>
  <si>
    <t>Nguyen Nhu Quynh</t>
  </si>
  <si>
    <t>IGU</t>
  </si>
  <si>
    <t>Canada</t>
  </si>
  <si>
    <t>SP Output 
(on IATI)</t>
  </si>
  <si>
    <t>SP Output
(as per ProDoc)</t>
  </si>
  <si>
    <t>CPD Output (on CPS)</t>
  </si>
  <si>
    <t>CPD Output
(as per ProDoc)</t>
  </si>
  <si>
    <t>CPD Indicators</t>
  </si>
  <si>
    <t>CPD Indicators
(as per ProDoc)</t>
  </si>
  <si>
    <t>Output 2.3.1</t>
  </si>
  <si>
    <t>Not indicated</t>
  </si>
  <si>
    <t>Output 1.4</t>
  </si>
  <si>
    <t>Nguyen Thi Thu Huyen</t>
  </si>
  <si>
    <t>Output 2.4.1</t>
  </si>
  <si>
    <t>Output 2.1.1</t>
  </si>
  <si>
    <t>Output 1.1.1</t>
  </si>
  <si>
    <t>Output 1.2.1</t>
  </si>
  <si>
    <t>Output 3.5</t>
  </si>
  <si>
    <t>Output 2.2.3</t>
  </si>
  <si>
    <t>Output 4.1; 4.4; 4.5</t>
  </si>
  <si>
    <t>Indicator 3.1.1; 3.4.1; 3.5.1</t>
  </si>
  <si>
    <t>Tran Quang Lam</t>
  </si>
  <si>
    <t>Output 1.1.2</t>
  </si>
  <si>
    <t>Project ID</t>
  </si>
  <si>
    <t>00098747</t>
  </si>
  <si>
    <t>Output ID</t>
  </si>
  <si>
    <t>00101965</t>
  </si>
  <si>
    <t>Project Manager</t>
  </si>
  <si>
    <t>Project duration</t>
  </si>
  <si>
    <t>July 2020 - July 2026</t>
  </si>
  <si>
    <t>Total budget (USD)</t>
  </si>
  <si>
    <t>Donor</t>
  </si>
  <si>
    <t xml:space="preserve">GCF  </t>
  </si>
  <si>
    <t>CPD &amp; SP Output/Indicators that the project contributes to</t>
  </si>
  <si>
    <r>
      <t xml:space="preserve">CPD Output - </t>
    </r>
    <r>
      <rPr>
        <sz val="11"/>
        <color theme="1"/>
        <rFont val="Calibri"/>
        <family val="2"/>
        <scheme val="minor"/>
      </rPr>
      <t>linked from Tab (1)</t>
    </r>
  </si>
  <si>
    <t>PROGRESS MONITORING</t>
  </si>
  <si>
    <t>Final target</t>
  </si>
  <si>
    <t>Data collection method</t>
  </si>
  <si>
    <t>Time or, Schedule or  Frequency</t>
  </si>
  <si>
    <r>
      <t xml:space="preserve">CPD Indicator - </t>
    </r>
    <r>
      <rPr>
        <sz val="11"/>
        <color theme="1"/>
        <rFont val="Calibri"/>
        <family val="2"/>
        <scheme val="minor"/>
      </rPr>
      <t>linked from Tab (2), add row if needed</t>
    </r>
  </si>
  <si>
    <r>
      <t xml:space="preserve">SP Indicator - </t>
    </r>
    <r>
      <rPr>
        <sz val="11"/>
        <color theme="1"/>
        <rFont val="Calibri"/>
        <family val="2"/>
        <scheme val="minor"/>
      </rPr>
      <t>linked from Tab (3), add row if needed</t>
    </r>
  </si>
  <si>
    <t>PROJECT RRF</t>
  </si>
  <si>
    <t>Objective and Outcome Indicators</t>
  </si>
  <si>
    <t xml:space="preserve">Baseline </t>
  </si>
  <si>
    <t>Mid-term Target</t>
  </si>
  <si>
    <t>End of Project Target</t>
  </si>
  <si>
    <t>Assumptions</t>
  </si>
  <si>
    <t>Corresponding activity(ies)</t>
  </si>
  <si>
    <t xml:space="preserve">SDG indicators </t>
  </si>
  <si>
    <t>13.3 Improve education,
awareness-raising and human and
institutional capacity on climate
change mitigation, adaptation,
impact reduction and early
warning</t>
  </si>
  <si>
    <t>13.3.2
Number of countries
that have communicated
the strengthening of
institutional,
systemic and
individual
capacity building to
implement adaptation, mitigation and
technology transfer,
and development
actions</t>
  </si>
  <si>
    <t>Public awareness
and scaled up
adoption and
application of
climate-resilient
agricultural
practices and
cropping systems.
Public awareness
on climate-risk
informed planning
and management
for resilient
agricultural
production to
manage climate
risks to water
availability (supply
side) and 
agricultural production
(demand side)</t>
  </si>
  <si>
    <t>Data is collected and collated by MPI in
an effective manner</t>
  </si>
  <si>
    <t>FUND LEVEL IMPACT: Copy from GCF funding proposal (no changes can be made) These are pre-defined and selected from the GCF performance measurement framework, should be limited to one or two only.</t>
  </si>
  <si>
    <t>Number of direct and indirect beneficiaries</t>
  </si>
  <si>
    <t>Direct
0 males
0 females
0 total beneficiaries
Indirect
0 males
0 females
0 total beneficiaries</t>
  </si>
  <si>
    <t>Direct
42,456 males
42,456 Females
84,912 total
beneficiaries
Indirect
69,076 males
69,076 females
138,152 total
beneficiaries</t>
  </si>
  <si>
    <t>Direct
111,206 males
111,206 females
222,412 total
beneficiaries
Indirect
167,626 males
167,626 females
335,252 total
beneficiaries</t>
  </si>
  <si>
    <t>WEIDAP investments takes place without
delay and change in scope; the
demographic composition and
socioeconomic conditions remain largely
consistent throughout the course of the
project; the demand for freshwater and
assistance for climate resilient
agricultural practices remain more or less
the same throughout the course of the
project</t>
  </si>
  <si>
    <t>Number of beneficiaries relative to total population</t>
  </si>
  <si>
    <t>0% of total
population
for 5 provinces</t>
  </si>
  <si>
    <t>4.0% of total
population for 5
provinces</t>
  </si>
  <si>
    <t>10.1% of total
population of 5
provinces</t>
  </si>
  <si>
    <t>Fund level Impact:
A1.0 Increased resilience and
enhanced livelihoods of the most vulnerable people, communities and regions</t>
  </si>
  <si>
    <t xml:space="preserve">A1.2 Number of males and
females benefiting from the
adoption of diversified, climateresilient livelihood options
(including fisheries, agriculture,
tourism, etc.) </t>
  </si>
  <si>
    <t>Female: 0
Male: 0
Total: 0</t>
  </si>
  <si>
    <t>Female: 10,186
Male: 10,186
Total: 20,372</t>
  </si>
  <si>
    <t>Female: 25,473
Male: 25,473
Total: 50,946</t>
  </si>
  <si>
    <t>Fund level Impact:
A2.0 Increased resilience of
health and well-being, and food and water security</t>
  </si>
  <si>
    <t>A2.3 Number of males and
females with year-round access to
reliable and safe water supply
despite climate shocks and
stresses</t>
  </si>
  <si>
    <t>Female: 42,456
Male: 42,456
Total: 84,912</t>
  </si>
  <si>
    <t>Female: 111,206
Male: 111,206
Total: 222,412</t>
  </si>
  <si>
    <t>PROJECT OUTCOMES: Copy from GCF funding proposal (no changes can be made). These are pre-defined outcomes selected from the GCF performance measurement framework and should be limited to one or two only.</t>
  </si>
  <si>
    <t>A6.0 Increased generation
and use of climate
information in decisionmaking</t>
  </si>
  <si>
    <t>6.2 Use of climate information
products/services in decisionmaking in climate-sensitive sectors</t>
  </si>
  <si>
    <t>All ACIS technical
working groups meet
criteria 1
10 ACIS technical
working groups meet
criteria 2 for all
training events
organized</t>
  </si>
  <si>
    <t>All ACIS technical
working groups
meet criteria 3
Members of ACIS
technical working
groups score 80%
for criteria 4
Members of ACIS
technical working
groups score 80%
for criteria 5</t>
  </si>
  <si>
    <t>A7.0 Strengthened adaptive
capacity and reduced
exposure to climate risks</t>
  </si>
  <si>
    <t>A7.1 Use by vulnerable
households, communities,
business and public-sector services
of Fund supported tools,
instruments, strategies and
activities to respond to climate
change and variability</t>
  </si>
  <si>
    <t>TBD</t>
  </si>
  <si>
    <t>On average, at least 6%
increase from the
baseline in crop
productivity for both
WEIDAP and GCF
beneficiary farmers
trained through the
FFSs</t>
  </si>
  <si>
    <t>On average, at least
20% increase from
the baseline in crop
productivity for
both WEIDAP and
GCF beneficiary
farmers trained
through the FFSs</t>
  </si>
  <si>
    <t>A8.0 Strengthened
awareness of climate threats
and risk-reduction processes</t>
  </si>
  <si>
    <t>8.1 Number of males and females
made aware of climate threats and
related appropriate responses</t>
  </si>
  <si>
    <t>Female: 2,547
Male: 2,547
Total: 5,094</t>
  </si>
  <si>
    <t>Female: 8,490
Male: 8,490
Total: 16,980</t>
  </si>
  <si>
    <t>PROJECT RESULTS</t>
  </si>
  <si>
    <t>1.Enhanced water security
for agricultural production
for vulnerable smallholder
farmers in the face of
climate-induced rainfall
variability and droughts</t>
  </si>
  <si>
    <t>Number of irrigated hectares of
farmland served by modernized
irrigation systems</t>
  </si>
  <si>
    <t>0 ha</t>
  </si>
  <si>
    <t>4,800 ha</t>
  </si>
  <si>
    <t xml:space="preserve">19,200 ha </t>
  </si>
  <si>
    <t>Number of hectares of farmland
climate-proofed through last mile
connections</t>
  </si>
  <si>
    <t>572 ha</t>
  </si>
  <si>
    <t>1,430 ha</t>
  </si>
  <si>
    <t>Number of rain-fed hectares
exhibiting water harvesting and
conservation measures</t>
  </si>
  <si>
    <t>1,975 ha</t>
  </si>
  <si>
    <t>4,938 ha</t>
  </si>
  <si>
    <t>Application of water efficient
techniques and practices by
farmers</t>
  </si>
  <si>
    <t>25% of smallholder
farmers trained
through FFSs report
switching to Microirrigation techniques
(Drip or sprinkler
systems)
25% of rain-fed
smallholder farmers
trained through FFSs
report switching to
scheduling technique,
cover crops and
mulches.</t>
  </si>
  <si>
    <t>60% of smallholder
farmers trained
through FFSs report
switching to Microirrigation
techniques (Drip or
sprinkler systems)
60% of rain-fed
smallholder
farmers trained
through FFSs report
switching to
scheduling
technique, cover
crops and mulches.</t>
  </si>
  <si>
    <t>2.Increased resilience of smallholder farmer
livelihoods through climateresilient agriculture and
access to climate information, finance, and markets</t>
  </si>
  <si>
    <t>% smallholder farmers adjusting
their planting times based on
climate advisories</t>
  </si>
  <si>
    <t>0%
smallholder farmers
adjusting their
planting times based on climate advisories</t>
  </si>
  <si>
    <t>25% smallholder
farmers adjusting their
planting times based
on climate advisories</t>
  </si>
  <si>
    <t>60% smallholder
farmers adjusting
their planting times
based on climate
advisories</t>
  </si>
  <si>
    <t>% smallholder farmers switching to
climate resilient crop varieties
and/or diversifying crop portfolio
based on climate advisories</t>
  </si>
  <si>
    <t>0%
smallholder farmers
switching to climate
resilient crop varieties and/or
diversifying crop
portfolio based on
climate advisories</t>
  </si>
  <si>
    <t>25% smallholder
farmers switching to
climate resilient crop
varieties and/or
diversifying crop
portfolio based on
climate advisories</t>
  </si>
  <si>
    <t>60% smallholder
farmers switching
to climate resilient
crop varieties
and/or diversifying
crop portfolio
based on climate
advisories</t>
  </si>
  <si>
    <t>% Women participation and
decision-making in CIPs</t>
  </si>
  <si>
    <t>00088033</t>
  </si>
  <si>
    <t>Several output IDs</t>
  </si>
  <si>
    <t>Sep 2017 - Dec 2022</t>
  </si>
  <si>
    <t xml:space="preserve">Indicator 2.1.1: Number of women and men benefiting from UNDP’s support in the areas of disaster, climate, and health </t>
  </si>
  <si>
    <t>Annually</t>
  </si>
  <si>
    <t>TBC</t>
  </si>
  <si>
    <t xml:space="preserve">Indicator 2.1.2: Provincial disaster management index </t>
  </si>
  <si>
    <t>Viet Nam Disaster Management Authority (VnDMA)/ MARD</t>
  </si>
  <si>
    <t xml:space="preserve">Indicator 2.1.3: Number of insurance products for rural and urban infrastructure (housing, health, education and businesses) against disaster impact  </t>
  </si>
  <si>
    <t xml:space="preserve">Indicator 2.2.1: Number of tones of CO2e reduction from UNDP-assisted interventions (including renewable energy, energy efficiency, forestry,...) </t>
  </si>
  <si>
    <t>MONRE and MARD</t>
  </si>
  <si>
    <t>3.1.2: Country has early warning and preparedness measures in place to manage impact of conflicts, disasters, pandemics and other shocks</t>
  </si>
  <si>
    <t>SDG Indicators</t>
  </si>
  <si>
    <t>13.3 Improve education, awareness-raising and human and institutional capacity on climate change mitigation, adaptation, impact reduction and early warning</t>
  </si>
  <si>
    <t xml:space="preserve">13.3.2 Number of countries that have communicated the strengthening
of institutional, systemic and individual capacity-building to implement adaptation, mitigation and technology transfer, and development actions
</t>
  </si>
  <si>
    <t>Public awareness campaign on safe housing technology linking storm/flood-resilient strutures to avoid damage/loss.
Public awareness campaign linking the protection of mangroves to documented social and environmental benefits of project intervention.</t>
  </si>
  <si>
    <t>UNDP SP Indicators</t>
  </si>
  <si>
    <t>Scaled up action on climate change adaptation and mitigation cross sectors which is funded and implemented.</t>
  </si>
  <si>
    <t>Indicator 1.4.2: Extent to which implementation of comprehensive measures – plans, strategies, policies, programmes and budgets – to achieve low-emission and climate-resilient development objectives has improved.</t>
  </si>
  <si>
    <t xml:space="preserve">FUND LEVEL IMPACT: </t>
  </si>
  <si>
    <t>A3.0 Increased resilience of infrastructure and the built environment to climate change</t>
  </si>
  <si>
    <t>3.1 Number and value of physical asset made more resilient to climate variability and change, considering human benefits</t>
  </si>
  <si>
    <t>4,000 houses not meeting safety/ resilience criteria established by government</t>
  </si>
  <si>
    <t>2,000 houses valued at 4,000,000 USD ($)</t>
  </si>
  <si>
    <t>5,050 houses valued at 10,100,000 USD ($)</t>
  </si>
  <si>
    <t>Government housing programme, targeting a total of 26,500 houses continues as planned.</t>
  </si>
  <si>
    <t>M4.0 Reduced emissions from land use, reforestation, reduced deforestation, and through sustainable forest management and conservation and enhancement of forest carbon stocks</t>
  </si>
  <si>
    <t>4.1 Tonnes of carbon dioxide equivalent (tCO2eq) reduced or avoided (including increased removals) as a result of Fund-funded projects/programmes</t>
  </si>
  <si>
    <t>Estimate 282,590 tCO2eq</t>
  </si>
  <si>
    <t>Estimate 565,180 tCO2eq</t>
  </si>
  <si>
    <t>Extreme weather event does not destroy fragile seedlings.
(Measures will be taken to protect mangroves in early growth stages, e.g. bamboo fencing to protect from storm surges).</t>
  </si>
  <si>
    <t xml:space="preserve">PROJECT OUTCOMES: </t>
  </si>
  <si>
    <t>9.0 Improved management of land or forest areas contributing to emissions reductions</t>
  </si>
  <si>
    <t>9.1 Hectares of land or forests under improved and effective management that contributes to CO2 emission reductions</t>
  </si>
  <si>
    <t>2,000 ha</t>
  </si>
  <si>
    <t>4,091ha</t>
  </si>
  <si>
    <t>Extreme weather event does not destroy fragile seedlings.
(Measures will be taken to protect mangroves in early growth stages, e.g. bamboo fencing to protect from storm surges)</t>
  </si>
  <si>
    <t>A6.0 Increased generation and use of climate information in decision-making</t>
  </si>
  <si>
    <t>6.2. Use of climate information products/services in decision-making in climate-sensitive sectors</t>
  </si>
  <si>
    <t>Climate products integrating risk information not regularly available</t>
  </si>
  <si>
    <t xml:space="preserve">2 (climate risk information product)
</t>
  </si>
  <si>
    <t xml:space="preserve">7 (4 enhanced policies, 1 database, 1 climate &amp; disaster risk index, and 1 business forum for climate and disaster risk reduction)
</t>
  </si>
  <si>
    <t>Data collection efforts in first years of project are successful</t>
  </si>
  <si>
    <t>PROJECT OUTPUTS:</t>
  </si>
  <si>
    <t>1. Storm and flood resilient design features added to 4,000 new houses on safe sites, benefiting 20,000 poor and highly disaster-exposed people in 100 communes</t>
  </si>
  <si>
    <t>Number of households provided with resilient homes (disaggregated by gender)</t>
  </si>
  <si>
    <t>2,000 households</t>
  </si>
  <si>
    <t xml:space="preserve">5,050 households 
</t>
  </si>
  <si>
    <t>Government housing program, targeting a total of 26,500 houses, continues as planned.</t>
  </si>
  <si>
    <t>2. Regeneration of 4,000 hectares of coastal mangrove storm surge buffer zones using successful evidence-based approaches</t>
  </si>
  <si>
    <t>Hectares of land or forests under improved and effective management that contributes disaster risk reduction, as well as to CO2 emission reductions</t>
  </si>
  <si>
    <t>3. Increase access to enhanced climate, loss and damage data for private and public sector application</t>
  </si>
  <si>
    <t>Number of disaster database established/supported and number of climate policy/regulatory frameworks supported</t>
  </si>
  <si>
    <t>2 (enhanced risk maps)</t>
  </si>
  <si>
    <t xml:space="preserve">7 (4 enhanced policies, 1 database, 1 climate &amp; disaster risk index, and 1 business forum for climate and disaster risk reduction)
</t>
  </si>
  <si>
    <t>Jan 2020 - Dec 2024</t>
  </si>
  <si>
    <t>GEF</t>
  </si>
  <si>
    <r>
      <rPr>
        <b/>
        <sz val="11"/>
        <color theme="1"/>
        <rFont val="Calibri"/>
        <family val="2"/>
        <scheme val="minor"/>
      </rPr>
      <t xml:space="preserve">Project Objective: </t>
    </r>
    <r>
      <rPr>
        <sz val="11"/>
        <color theme="1"/>
        <rFont val="Calibri"/>
        <family val="2"/>
        <scheme val="minor"/>
      </rPr>
      <t xml:space="preserve">
To effectively mainstream biodiversity conservation and natural resources management objectives into governance, planning and management of socio-economic development and tourism in Biosphere Reserves </t>
    </r>
  </si>
  <si>
    <t>Mandatory Indicator 1.3.1: Area of sustainable management solutions at sub-national level for conservation of biodiversity and ecosystem services that benefit from integrated landscape and seascape planning and management approaches</t>
  </si>
  <si>
    <t>Approximately 0.367 million hectares (managed effectively)</t>
  </si>
  <si>
    <t>At least 0.425 million hectares effectively managed through participatory approaches</t>
  </si>
  <si>
    <t>At least 1.22million hectares of BRsmanaged through participatory approachesthat integrates biodiversity conservation and sustainable natural resources use into BR planning and management</t>
  </si>
  <si>
    <t>Mandatory Indicator 1.3.2: Number of households participating in improved and alternative livelihoods and sustainable resource management and best practice approaches</t>
  </si>
  <si>
    <t>0 (Baseline of households participating in improved and alternative livelihoods and sustainable resource management will be established through the commune/village microplanning process)</t>
  </si>
  <si>
    <t>At least 500 households are directly benefiting from sustainable natural resources management and improved and alternative livelihoods and incomes (30% of the beneficiaries would be women</t>
  </si>
  <si>
    <t>At least 2,500householdsdirectly benefit through sustainable natural resource management andlivelihood improvementapproaches and increase of 20% in average incomes(At least 30% of the beneficiaries would be women)</t>
  </si>
  <si>
    <t>Mandatory indicator 2.5.1: Extent to which Institutional frameworks are in place for integration of conservation, sustainable natural resource use, biodiversity and ecosystems and improved livelihoods into BR planning and management</t>
  </si>
  <si>
    <t xml:space="preserve">Multiple use sustainable BR planning and management approaches absent or limited within the country </t>
  </si>
  <si>
    <t>Progress towards institutionalization of multiple use and sustainable BR planning and management approaches as measured by National MAB Committee formalized, legally mandated and functional as coordination body</t>
  </si>
  <si>
    <t>Multiple use and sustainable BR planning and management approaches institutionalized in 3 BRs through strengthened national and provincial coordination mechanisms and related institutional agreements.</t>
  </si>
  <si>
    <r>
      <rPr>
        <b/>
        <sz val="11"/>
        <color theme="1"/>
        <rFont val="Calibri"/>
        <family val="2"/>
        <scheme val="minor"/>
      </rPr>
      <t>Outcome 1</t>
    </r>
    <r>
      <rPr>
        <sz val="11"/>
        <color theme="1"/>
        <rFont val="Calibri"/>
        <family val="2"/>
        <scheme val="minor"/>
      </rPr>
      <t xml:space="preserve">
Regulatory and institutionalframework to avoid, reduce, mitigate and offset adverse impacts on biodiversity and reduced pressures on ecosystems in Biosphere Reserves in place.</t>
    </r>
  </si>
  <si>
    <t>Indicator 4: Extent to which legal or policy frameworks are in place for integration of socio-economic development and tourism into planning and management of Biosphere Reserves (UNDP mandatory indicator: IRRF Output 2.5 indicator 2.5.1)</t>
  </si>
  <si>
    <t xml:space="preserve">Specific, targeted Biosphere Reserve planning and management legislation largely lacking </t>
  </si>
  <si>
    <t xml:space="preserve">Revised Biodiversity Law adoptedby Government for submission to National Assembly and Decrees, Circulars and Guidelines under preparation </t>
  </si>
  <si>
    <t xml:space="preserve">Revised legislationunder Biodiversity Law and at least three legal instruments (decrees,circulars and guidelines)  clarifying BR planning and management submitted to be adopted </t>
  </si>
  <si>
    <t>Indicator 5: Level of institutional capacities for planning, implementation and monitoring integrated BR management as measured by UNDP’s capacity development scorecard</t>
  </si>
  <si>
    <t>Limited institutional capacities for planning, implementation and monitoring of multiple use landscape and seascapes in BRs as measured by UNDP Capacity Development Scorecard baseline values at National and Provincial levels as indicated below:
National level: 39%
Quang Nam Province: 47%
Dong Nai Province: 36%
Western Nghe An Province: 38%</t>
  </si>
  <si>
    <t xml:space="preserve">Increase of institutional capacity as measured by a 10% increase in UNDP National and Provincial Capacity Development Scorecard baseline value </t>
  </si>
  <si>
    <t>Increase of institutional capacity as measured by a 30% increase in UNDP National and Provincial Capacity Development Scorecard of baseline values</t>
  </si>
  <si>
    <t>Indicator 6: Increase percentage of new permitted developments in the identified key sectors that trigger requirement for environmental assessment and integrates relevant national policies and practices that mainstream biodiversity</t>
  </si>
  <si>
    <t>BIA guidelines are developed, but not legally enforced resulting in unchecked threats and violations and illegal developments.</t>
  </si>
  <si>
    <t>Requirementsfor BIA application areincorporated in the revised Law on Biodiversityto ensure environmentally sound development</t>
  </si>
  <si>
    <t>At least 50% of new permitted developments in the identified key sectors in BRs that trigger requirement for environmental assessment integrates BIA guidelines</t>
  </si>
  <si>
    <t>Indicator 7:Increased financing for scaled up investment in BR management in Vietnam</t>
  </si>
  <si>
    <t>Lack of adequate resources and commitment to conservation practice in BRs–2017 baseline for 3 pilot BRs is USD405,777</t>
  </si>
  <si>
    <t xml:space="preserve">Strategy and procedures agreed with national and provincial governments for improved financing for BRs </t>
  </si>
  <si>
    <t>20% increase in funding over baseline for BR management in Vietnam (all BRs)</t>
  </si>
  <si>
    <r>
      <rPr>
        <b/>
        <sz val="11"/>
        <color theme="1"/>
        <rFont val="Calibri"/>
        <family val="2"/>
        <scheme val="minor"/>
      </rPr>
      <t>Outcome 2</t>
    </r>
    <r>
      <rPr>
        <sz val="11"/>
        <color theme="1"/>
        <rFont val="Calibri"/>
        <family val="2"/>
        <scheme val="minor"/>
      </rPr>
      <t xml:space="preserve">
Integrated multi sector and multi-stakeholder planning and management operational in three Biosphere Reserves that mainstreams protected area management, sustainable resource use and biodiversity-friendly development</t>
    </r>
  </si>
  <si>
    <t>Indicator 8: Improved management effectiveness of protected areas and biological rich areas within designated BRs</t>
  </si>
  <si>
    <t>Baseline METT scores: 
Dong Nai NR: 37
Cat Tien NP: 38
Pu Mat NP: 39
Pu Hoat NR: 24
Pu Huong NR: 25
Cu Lao Cham MPA:41</t>
  </si>
  <si>
    <t>Average increase by at least 10 points in METT</t>
  </si>
  <si>
    <t>Average increase by at least 30 points in METT from current PAs baselineswith avoided 6,292,067 tCO2 eq. over 10 year period in 6 core zones of 3BRs(covering 367,209 ha)</t>
  </si>
  <si>
    <t>Indicator 9: Number of hectares high conservation value forests or coastal and marine ecosystems, including forests and coastal and marine areas set-aside for non-exhaustive use (includes new protected areas established)</t>
  </si>
  <si>
    <t>High Conservation Value Forests  (dispersal corridors, biodiversity rich areas and buffer areas) outside protected area network are not formally recognized and lack appropriate management regimes</t>
  </si>
  <si>
    <t>Areas for set-aside mapped, agreed with provincial governments and approvedand 10,000 ha set-aside for non-exhaustive use</t>
  </si>
  <si>
    <t>Set-aside areas (high conservation value forests and other ecosystems) for non-exhaustive use of at least 60,000 ha, resulting in total avoided 6,501,363tCO2 eq. over 10 year period</t>
  </si>
  <si>
    <t>Indicator 10:Number of hectares of degraded forests areas restored through sustainable community management regimes</t>
  </si>
  <si>
    <t>Over 40% forests in pilot BRs(DN and WNA BRs) under continued degradation through overuse</t>
  </si>
  <si>
    <t>At least 500 ha of degraded forests (and other ecosystems) under improved restoration through assisted natural regeneration to improve connectivity</t>
  </si>
  <si>
    <t>At least 4,000 ha of degraded forests (and other ecosystems) under improved restorationthrough assisted natural regeneration to improve connectivity resulting in total sequestrated 224,277tCO2 eq. over 10 year period</t>
  </si>
  <si>
    <t>Indicator 11: Change in status of key indicator species as:
(a)Cu Lam Cham BR: Lobophylliaserratus, Porites ornate and land crab 
(b)Dong Nai BR: Gaur (Bos gaurus), Yellow cheekedgibbon(Nomascus gabriellae)and Black Shank Douc (Pygathrix nigripes) 
(c)Western Nghe An BR: Gaur (Bos gaurus)and White cheeked crested gibbon (Nomascus leucogenys)</t>
  </si>
  <si>
    <r>
      <rPr>
        <b/>
        <sz val="11"/>
        <color theme="1"/>
        <rFont val="Calibri"/>
        <family val="2"/>
        <scheme val="minor"/>
      </rPr>
      <t>Dong Nai</t>
    </r>
    <r>
      <rPr>
        <sz val="11"/>
        <color theme="1"/>
        <rFont val="Calibri"/>
        <family val="2"/>
        <scheme val="minor"/>
      </rPr>
      <t xml:space="preserve">
(i) Gaur(Bos gaurus)
+ 200
(ii) Black Shank Douc(Pygathrix nigripes)+ 37
(iii) Yellow-crested Gibbon(Nomascus gabriellae)+171
</t>
    </r>
    <r>
      <rPr>
        <b/>
        <sz val="11"/>
        <color theme="1"/>
        <rFont val="Calibri"/>
        <family val="2"/>
        <scheme val="minor"/>
      </rPr>
      <t>CLC Baseline:</t>
    </r>
    <r>
      <rPr>
        <sz val="11"/>
        <color theme="1"/>
        <rFont val="Calibri"/>
        <family val="2"/>
        <scheme val="minor"/>
      </rPr>
      <t xml:space="preserve">
(i) Land crab(Gecarcoidea lalandii) + 35,000 
(ii) Coral reef 39% (live coral cover)
</t>
    </r>
    <r>
      <rPr>
        <b/>
        <sz val="11"/>
        <color theme="1"/>
        <rFont val="Calibri"/>
        <family val="2"/>
        <scheme val="minor"/>
      </rPr>
      <t>WNA:</t>
    </r>
    <r>
      <rPr>
        <sz val="11"/>
        <color theme="1"/>
        <rFont val="Calibri"/>
        <family val="2"/>
        <scheme val="minor"/>
      </rPr>
      <t xml:space="preserve">
(i) Barbe’s Langur (Presbytis barbei)+40
(ii) White-cheeked crested gibbon(Nomascus leucogenys)+475</t>
    </r>
  </si>
  <si>
    <t>Baseline validated and monitoring in progress for selected indicator species. Monitoring trends indicate positive changes</t>
  </si>
  <si>
    <t>Maintained or improved populations of key species in BRs from current baseline values</t>
  </si>
  <si>
    <t>Indicator 12: Increase in percentage of hotels and tourism facilities in and around BRs meet biodiversity-friendly certification standards</t>
  </si>
  <si>
    <t>No standards or certification procedures exists now</t>
  </si>
  <si>
    <t>Training complete, Certification criteria approved and at least 10% of hotel and tourism facilities within selected BRs adopt biodiversity-friendly certification standards</t>
  </si>
  <si>
    <t>At least 50% of hotel and tourism facilities within selected BRsadopt biodiversity-friendly certification standards</t>
  </si>
  <si>
    <r>
      <rPr>
        <b/>
        <sz val="11"/>
        <color theme="1"/>
        <rFont val="Calibri"/>
        <family val="2"/>
        <scheme val="minor"/>
      </rPr>
      <t>Outcome 3</t>
    </r>
    <r>
      <rPr>
        <sz val="11"/>
        <color theme="1"/>
        <rFont val="Calibri"/>
        <family val="2"/>
        <scheme val="minor"/>
      </rPr>
      <t xml:space="preserve">
Knowledge management and monitoring and evaluation contributes to equitable gender benefits and increased awareness of biodiversity conservation</t>
    </r>
  </si>
  <si>
    <t>Indicator 13: Increase in percentage of sampled community members, hoteliers, tour operators and sector agency staff aware of and taking action to address potential conservation threats and their adverse impacts on biodiversity within BRsas measured by KAP survey approach.</t>
  </si>
  <si>
    <t>Coordinated outreach on conservation threats lacking. Limited awareness of impact unplanned development among general public. Baseline survey established in Year 1</t>
  </si>
  <si>
    <t>At least 10% sampled community members, hoteliers, tour operators and sector agency staff (at least 40% women) aware of potential conservation threats and adverse impacts of unplanned developments</t>
  </si>
  <si>
    <t>At least 50% (of which at least 40% women) of sampled community members, hoteliers, tour operators and sector agency staff aware of potential conservation threats and adverse impacts of unplanned developments</t>
  </si>
  <si>
    <t>Indicator 14: Number of additional best practices of sustainable land, coastal and marine resource use demonstrated, documented and disseminated and upscaled for replication</t>
  </si>
  <si>
    <t>Existing best practices include e.g. land crab, fishing set aside, # of boats, entry fees, enrichment planting, etc.</t>
  </si>
  <si>
    <t>At least 3 new best practices identified and demonstrated</t>
  </si>
  <si>
    <t>At least 8 newbest practices demonstrated and lessons from project documented and disseminated and planning for replication in progress</t>
  </si>
  <si>
    <t>Jul 2021 - Jul 2025</t>
  </si>
  <si>
    <t>Results chain</t>
  </si>
  <si>
    <t>Source &amp; mean of verification</t>
  </si>
  <si>
    <t>Impact (Overall objective)</t>
  </si>
  <si>
    <t xml:space="preserve">1.  Enhance  ecosystems,  including  reducing loss  and  degradation  of  natural  forests, protecting   biodiversity,   restoring   priority ecosystems, reducing GHG emissions </t>
  </si>
  <si>
    <t>A1. Reduction of natural forest loss in the project area by the end of the project  (%  reduction,  hectares  of naturel forest preserved).</t>
  </si>
  <si>
    <t>Natural  forest  loss  rate  in  the period  2010-2015  in  the  project area  was  about  16%.  Business-as-usual  natural  forest  loss  is estimated at 7000 hectares/ year</t>
  </si>
  <si>
    <t>About  25000  hectares  of natural   forest   will   be preserved  from  the  current trend  of  deforestation  and degradation. (Natural  forest loss in the 4 districts will be reduced by 70%)</t>
  </si>
  <si>
    <t xml:space="preserve">NFIMAP &amp;/FORMIS (generated every 2 years) and  related  government and project reports </t>
  </si>
  <si>
    <t xml:space="preserve">A2.   Net   contribution   to   GHG emission  reduction  in  the  project area  by  the  end  of  the  project  (tCO2) </t>
  </si>
  <si>
    <t xml:space="preserve">Emission from  natural  forest  loss are  estimated  at  850  000  tCO2 per year </t>
  </si>
  <si>
    <t>Around  3  million  tCO2  of Emission  Reduction  will  be generated</t>
  </si>
  <si>
    <t>2.  Improve  livelihoods,  through  inclusion  of vulnerable  groups  including  ethnic  minorities and  women  in  agriculture,  forest-farming  and ecotourism value chains</t>
  </si>
  <si>
    <t>A3.  %  Of  total  population  of  the  4 districts  with  improved  livelihood    -  (disaggregated  by  gender,  ethnic origin  and  vulnerability  status)</t>
  </si>
  <si>
    <t xml:space="preserve">19%  of  the  population  of  the project  area  is  considered  as poor; </t>
  </si>
  <si>
    <t>By  the  end  of  the  project,20% of the total population of  the  project  area  with improved livelihood</t>
  </si>
  <si>
    <t xml:space="preserve">Report   from   Statistics Office, related Government  reports  on agricultural   and   rural development,  and  project M&amp;E reports </t>
  </si>
  <si>
    <t xml:space="preserve">A4. % Of marginalized population of the  4  districts  area  with  improved livelihood      (disaggregated   by gender,   ethnic   origin   and vulnerability status) </t>
  </si>
  <si>
    <t xml:space="preserve">28%    of    the    marginalized population  of  the  project  area  is considered as poor; </t>
  </si>
  <si>
    <t xml:space="preserve">35%    of    the    total marginalized  population  of the   project   area   with improved livelihood  </t>
  </si>
  <si>
    <t xml:space="preserve">3. Sustain food production and improve quality, through  improved  farming  practices,  better organization of producers, and transparent and shortened supply chains.  </t>
  </si>
  <si>
    <t xml:space="preserve">A5.  Increase  of  the  total  value generated  by  commodities  in  the project  area  (in  %  of  the  current value) </t>
  </si>
  <si>
    <t>To    be    further    assessed</t>
  </si>
  <si>
    <t>By  the  end  of  the  project,25  %  increase  of  the  total commodities  value  in  the project area</t>
  </si>
  <si>
    <t xml:space="preserve">Report   from   Statistics Office,related Government   report   on agricultural  sector   and project M&amp;E reports </t>
  </si>
  <si>
    <t xml:space="preserve">A6. % Of total agricultural land under new    sustainable    management practices by the end of project </t>
  </si>
  <si>
    <t xml:space="preserve">122,500  hectares  of  agricultural land in the 4 pilot districts </t>
  </si>
  <si>
    <t>15% of the agricultural land in  the  project  area  are supported towards sustainable practices</t>
  </si>
  <si>
    <t>Outcome</t>
  </si>
  <si>
    <t>OUTCOME  1:  Effective  governance  systems including  integrated  land  use  planning  and management   tools   and   processes   are established at district and provincial levels</t>
  </si>
  <si>
    <t>B1.    Compliance  of  the  land  use changes  observed  in  the  M&amp;E reports  with  the  district-level  land use     plans     and     targets</t>
  </si>
  <si>
    <t>Not  available.  To  be  further assessed</t>
  </si>
  <si>
    <t xml:space="preserve">80%   of   the   land-use changes   observed   and reported  by  the  provincial M&amp;E  system  are  aligned with   the   targets   and allocations  of  the  land  use plan </t>
  </si>
  <si>
    <t>Provincial  M&amp;E  reports;Land-Use plans;Standards     endorsed;Traceability   and   near real-time  monitoring  via Terra-i   and   relevant bottom-up tools</t>
  </si>
  <si>
    <t xml:space="preserve">B2.  Number  of  value  chains  for which  sustainability  standards  have been  endorsed  supported  by  full traceability  systems  including  near real-time monitoring </t>
  </si>
  <si>
    <t>02 value chains are piloting sustainability     standards including  a  full  traceability system  and  near  real-time monitoring   (coffee   and NTFPs)</t>
  </si>
  <si>
    <t>OUTCOME   2:   Sustainable,  climate-smart, productive    standardized    practices    are implemented  for  agriculture  and  non-timber forest products and services</t>
  </si>
  <si>
    <t>B3.  Number  of  farmer  that  have been    supported    to    develop Sustainable   and   Climate-Smart standardized practices (disaggregated  by  gender,  ethnic origin   and   vulnerability   status)</t>
  </si>
  <si>
    <t>More  than  30  000  farmers are supported by the project leveraged effect</t>
  </si>
  <si>
    <t xml:space="preserve">Project  annual  and  final reporting; </t>
  </si>
  <si>
    <t xml:space="preserve">B4. Area of land where Sustainable and  Climate-Smart  practices  have been deployed (hectares) </t>
  </si>
  <si>
    <t xml:space="preserve">More than 30 000 hectares are supported by the project leveraged effect </t>
  </si>
  <si>
    <t xml:space="preserve">OUTCOME  3  :  The  financial  environment  is enhanced   with   innovative   mechanisms, increased  funding  and  thriving  partnerships  to support  transformation  towards  sustainable landscapes,  with  emphasis  at  provincial  and district levels </t>
  </si>
  <si>
    <t xml:space="preserve">B5.    Total    financial    volume committed/targeted towards sustainable business-models identified  in  Outcome  2  leveraged through the project </t>
  </si>
  <si>
    <t xml:space="preserve">Total   public   &amp;   private financial  volume  leveraged through   the   project   to support  Outcome  2  reach from 15 to 25 million EURO by the end of the project </t>
  </si>
  <si>
    <t>OUTCOME 4:  Sustainability and scaling up are ensured    through    robust    coordination, monitoring    and    evaluation,    knowledge production  and  dissemination,  and  active advocacy at regional and national levels</t>
  </si>
  <si>
    <t xml:space="preserve">B6.  Level  of  awareness  and  policy commitments of key stakeholders  at national  and  provincial  levels  about Deforestation-free  and  Sustainable Landscape development approach </t>
  </si>
  <si>
    <t>Deforestation-free and Sustainable     Landscape development  approach  is well-defined, understood by related   stakeholders   at national   and   provincial levels     and     towards  integration   into   relevant provincial   and   national planning    and    policy framework</t>
  </si>
  <si>
    <t xml:space="preserve">Project  annual  and  final reporting;  related  policy briefs  and documents </t>
  </si>
  <si>
    <t>Output</t>
  </si>
  <si>
    <t>Output 1.1: An integrated land use plan, aligned with the Provincial Master Plan, is produced for each pilot district, with clear maps, targets and action   plan   towards   sustainability   and deforestation-free</t>
  </si>
  <si>
    <t>C1.  Number  of  district  with  a formulated and  endorsed integrated land use plan including clear maps, targets  and  action  plan  towards sustainability and deforestation-free</t>
  </si>
  <si>
    <t>No  spatially-explicit  district-level integrated plans are available</t>
  </si>
  <si>
    <t>04 Districts with a spatially-explicit    land-use    plan formulated  and  2  Districts with   a   land-use   plan endorsed</t>
  </si>
  <si>
    <t>Land     use     plans;Official  endorsement  by relevant authorities;</t>
  </si>
  <si>
    <t>Assuming   that   the district land-use planning  process  of Government  covering the  period  of  2021-2025 is  implemented without    significant delay Assuming   that   the project would also be implemented as planned (e.g. starts its full    implementation early 2021) to provide technical  support  to the land-use planning process in 2021.</t>
  </si>
  <si>
    <t>Output 1.2: Implementation of Master Plans in Lam Dong and Dak Nong is supported through the  design  and  implementation  of  a  robust cross-sector   and   spatialized   institutional monitoring and evaluation system, serving as a control  panel  to  track  transition  of  landscape towards sustainability</t>
  </si>
  <si>
    <t>C2.  Number  of  M&amp;E  reports  for Provincial  Master  Plans  produced and validated by relevant authorities</t>
  </si>
  <si>
    <t>No M&amp;E framework nor integrated indicators to support Master Plans are available</t>
  </si>
  <si>
    <t>04 annual M&amp;E reports (Y3 &amp;  Y4  for  the  2  provinces)</t>
  </si>
  <si>
    <t>Terra-i  online  platforms and    provincial    M&amp;E reports</t>
  </si>
  <si>
    <t>Assuming   that   the provincial     master  planning  process  of Govt  for  the  cycle  of 2021-2030  started  as planned  Assuming  that  the project would also be implemented as planned (e.g. starts its full    implementation early 2021) to provide technical  support  to the land-use planning process in 2021.</t>
  </si>
  <si>
    <t>C3. % of observed land-use change events are reported in the provincial M&amp;E reports</t>
  </si>
  <si>
    <t>N/A</t>
  </si>
  <si>
    <t>70%  of  observed  land-use change  events  by  Terra-i are  reported  in  provincial M&amp;E</t>
  </si>
  <si>
    <t>Output  1.3:  Platforms  for  multi-stakeholders dialogue (i) between public authorities and the private sector at District level, (ii) across each main  commodity  supply  chain,  and  (iii)  for NTFPs are established and supported</t>
  </si>
  <si>
    <t>C4.  Number  of  effective  multi-stakeholders  platforms  with  regular meetings  at  least  every  2  months, formulating  engagement  (PPI)  and producing  recommendations  to  the general public on implementation of sustainability  and  deforestation-free strategy</t>
  </si>
  <si>
    <t>Multi  stakeholders  dialogue  is already   active   and   partially organized on various commodities,  notably  on  coffee, but  not  specifically  engaging  all relevant stakeholders at the scale of the pilot districts and provinces; Effectiveness  of  each  platform  is also  eneven  and  progress  is needed   in   strengthening   the agenda  and  functioning  of  these platforms</t>
  </si>
  <si>
    <t>At    least    05    multi-stakeholders  platform    are very   effective,   formulate engagement  and  produce recommendations</t>
  </si>
  <si>
    <t>Trimestrial platforms reports; Publication/Statement  to general public;PPI endorsed;</t>
  </si>
  <si>
    <t xml:space="preserve">Assuming that market and business  environment   remain relatively  stable  for maintaining motivation for stakeholders dialouges </t>
  </si>
  <si>
    <t>Output 1.4: Deforestation-free and sustainability commodity   standards   (incl.   NTFPs)   are endorsed   by   relevant   multi-stakeholder platforms and supported by regulations</t>
  </si>
  <si>
    <t xml:space="preserve">C5.   Number   of   deforestation-free/sustainability commodity standard endorsed by relevant multi-stakeholder platforms </t>
  </si>
  <si>
    <t xml:space="preserve">Past  efforts  to  improve  technical curriculum   and   practices   for coffee  and  other  sectors  like rubber  have  delivered  improved models,  sometimes  captured  in national    sector    curriculum. However,  these  are  not  yet considered   as   comprehensive standards,   and   there   is   no commitment     from     public authorities  to  enforce  them  in collaboration  with  the  private sector </t>
  </si>
  <si>
    <t xml:space="preserve">02 Deforestation-free /Sustainability    Standard endorsed    by    relevant platforms   (Coffee   and NTFP&amp;S) </t>
  </si>
  <si>
    <t xml:space="preserve">Standard document; </t>
  </si>
  <si>
    <t>Assuming that market and business  environment   remain relatively  stable  for maintaining motivation for sustainable practices</t>
  </si>
  <si>
    <t>Output  1.5:  An  early-warning, transparent  and inclusive framework supporting enforcement of environmental  regulation  and  traceability  of commodity  value  chains  is  developed  and tested in the 4 pilot districts</t>
  </si>
  <si>
    <t>C6.  Efficiency  and  transparency  of an  enforcement  and  traceability system  to  track  commodity  value chains in the 4 pilot districts</t>
  </si>
  <si>
    <t>Terra-I  system is  implemented  in Di   Linh   with   lower   image resolution, groups of stakeholders have    been    trained,    and information    is    disseminated through an online platform not yet allowing  for  end-users  feedbacksIn  pilot  provinces  and  districts, various solutions are piloted in the frame  of  initiatives  like  REDD+, coffee  buyer’'  supply  security effort  etc.  But  technical  and financial  models  are  scattered and  require  further  analysis  to accelerate    replication    and dissemination</t>
  </si>
  <si>
    <t xml:space="preserve">01 effective data production and  sharing  system  linking bottom-up  and  top-down tools  has  been  designed, piloted  and  a  roadmap  for full implementation endorsed by local authorities </t>
  </si>
  <si>
    <t xml:space="preserve">Terra-i  online  platform; Concept   note   of   the overall  system  and  its individual   components; Roadmap  endorsed  by MARD; </t>
  </si>
  <si>
    <t>Assuming  that  public security remains status    quo    that enables Govt to adopt Terra-I   applications without    delays  in approval</t>
  </si>
  <si>
    <t>Output  2.1:  Most  promising  interventions  for sustainable    agriculture    and    NTFP&amp;S development  are  prioritized  and  developed including  technical  guidelines  and  economic assessment</t>
  </si>
  <si>
    <t>C7.  Number  of  intervention  models fully   developed   for   sustainable agriculture  and  NTFP&amp;S  including technical guidelines and economical analysis</t>
  </si>
  <si>
    <t>Localized  information,  but  no comprehensive    mapping    of farmers  types,  and  AEZ  in  the pilot districts. Economical analysis and  technical  guidelines  of  most promising models are not existing or incomplete;</t>
  </si>
  <si>
    <t xml:space="preserve">Minimum   6   intervention models  are  fully  developed by  direct  support  of  the project </t>
  </si>
  <si>
    <t>Reports, investment briefs;</t>
  </si>
  <si>
    <t>Assuming that business and financial market    conditions remain  status  quo  to not     cause     to discourage investments</t>
  </si>
  <si>
    <t>Output  2.2:  Local  institutions  and  farmers  are trained   and   made   aware   on   prioritized sustainable production models</t>
  </si>
  <si>
    <t>C8. Number of farmers/organizations  sensitized  / trained    on    most    promising sustainable  models  (disaggregated by   gender,   ethnic   origin   and vulnerabilitystatus)</t>
  </si>
  <si>
    <t>Training   material   is   broadly available  but  tailored  to  specific issues,     seldom     providing comprehensive  knowledge  and building understanding on options to move farmer’' practices towards sustainability. No regular dialogue nor  collaborative  mechanism  to engage  multiple  stakeholders  in developing  solutions  to  promote agroecology;</t>
  </si>
  <si>
    <t>*At  least  8000  Farmers trained  including  30%  of marginalized   households
*At  least  300  peoples  and 30  organizations  regularly participate  in  discussion on Agroecology</t>
  </si>
  <si>
    <t>Training materials;Awareness /training events reports;</t>
  </si>
  <si>
    <t>Assuming that business and financial market    conditions remain  status  quo  to not        discourage production</t>
  </si>
  <si>
    <t xml:space="preserve">Output 2.3: Transformation towards sustainable practices  at  field  level  are  technically  and financially supported </t>
  </si>
  <si>
    <t>C9. Number of farmers supported to implement  sustainable  cash-crop production    (disaggregated    by gender,    ethnic    origin    and vulnerability status)</t>
  </si>
  <si>
    <t>With  funding  leveraged  by Outcome 3, 12,500  (farmers)  will  be supported to move forwards sustainable   practices   in cash    crop    production</t>
  </si>
  <si>
    <t xml:space="preserve">Project reporting; </t>
  </si>
  <si>
    <t xml:space="preserve">Assuming that business and financial market    conditions remain  status  quo, not  to  cause  further discouragement    in production.  Assuming   that   the government   parallel co-financing is sufficient and provided on time </t>
  </si>
  <si>
    <t xml:space="preserve">C10.   Number   of   marginalized households supported to implement agroecology    farming    models (disaggregated by gender and ethnic origin) </t>
  </si>
  <si>
    <t>6,250  (farmers)  will  be supported to move forwards agroecology practices</t>
  </si>
  <si>
    <t xml:space="preserve">C11.   Number   of   marginalized households supported to implement sustainable  NTFPs  (disaggregated by ethnic origin) </t>
  </si>
  <si>
    <t xml:space="preserve">6,250  (farmers)  will  be benefited  from  sustainable NTFPs </t>
  </si>
  <si>
    <t>Output 3.1: Public &amp; Private land-use finance is mapped  and  increasingly  aligned  to  support sustainable  land  use  and  climate  mitigation objectives</t>
  </si>
  <si>
    <t xml:space="preserve">C12.   Number   of   collaboration agreement with public programmes/donors to align funding and  support  sustainable  land  use activities </t>
  </si>
  <si>
    <t>No  existing  collaboration  with public  programmes  and  donors (which represent 28% of planned land-use  investment  in  central highlands)</t>
  </si>
  <si>
    <t>10  MoU  signed  with  public programmes/donors</t>
  </si>
  <si>
    <t>MOUs</t>
  </si>
  <si>
    <t>Assuming that business and financial market    conditions remain  status  quo, not  to  cause  further discouragement    in production</t>
  </si>
  <si>
    <t>Output  3.2:  Robust  business  cases  are developed  and  cooperation  agreements  are signed  and  implemented  with  national  and international     companies     to     secure deforestation-free sourcing of main cash crops and NTFP&amp;S</t>
  </si>
  <si>
    <t>C13.  Number  of  viable  business models  for  sustainable  commodity supply  chain  developed  and  pilotedC14.  Number  of  deforestation-free sourcing  cooperation  agreements with national/international companies</t>
  </si>
  <si>
    <t xml:space="preserve">Limited  data  and  understanding, and  no  consolidated  analysis  of the    economic    viability    of sustainable   and   standardized commodity modelsThere   has   been   a   growing momentum  in  the  coffee  sector, however  pilot  MoU  are  very generic  and  there  is  presently limited  engagement  from  other agricultural commodities </t>
  </si>
  <si>
    <t>At least 3 Business models are  robustly  assessed  and demonstrated   10   MoU signed    with    sourcing companies</t>
  </si>
  <si>
    <t>Business cases;</t>
  </si>
  <si>
    <t>Output  3.3:  Robust  financial  cases  are developed  and  cooperation  agreements  are signed  and  implemented  with  national  or international  institutions  to  provide  additional financial  resources  or  insurance  solutions  to main agriculture and NTFP&amp;S supply chains</t>
  </si>
  <si>
    <t>C15.   Number   of   cooperation agreements with financial institutions to   provide   additional   financial resources  to  sustainable  business models</t>
  </si>
  <si>
    <t>Limited  understanding  of  the financing interests and capabilities  of  domestic  banks  to finance  the  transition  towards sustainability.</t>
  </si>
  <si>
    <t>2 MoU signed with financial institutions</t>
  </si>
  <si>
    <t>Output  3.4:  Innovative  and  effective  PFES modalities are promoted, piloted and deployed in the four pilot districts to generate additional financial  volume  and  increase  social  and environmental benefits</t>
  </si>
  <si>
    <t>C16.  Direct  contribution  of  the  pilot PFES  mechanism  to  the  transition towards   sustainable   land   use practices   and   business  models developed under outcome 2.</t>
  </si>
  <si>
    <t>Existing    PFES    mechanism is“"rent-drive”" and is likely not to encourage    investments    into productive  practices  that  build sustainable     and     resilient livelihoods</t>
  </si>
  <si>
    <t xml:space="preserve">The pilot PFES mechanism is  fully  operational  and generates significant impacts and lessons learnt </t>
  </si>
  <si>
    <t>Final     pilot     PFES assessment, and independent evaluation;</t>
  </si>
  <si>
    <t>Assuming that  PFE’'s policy   makers   are willing  to  pilot  new approach</t>
  </si>
  <si>
    <t xml:space="preserve">Output   4.1:   The   project   is   effectively implemented,  safeguarded  and  delivers  on expected targets thanks to adequate capacities to  coordinate,  backstop,  monitor  and  evaluate activities and impacts (with gender aggregated) at  central  and  provincial  levels,  including  with appropriate institutional anchorage </t>
  </si>
  <si>
    <t xml:space="preserve">C17.  Effective  coordination  of  the relevant  bodies,  instrument  and operations; </t>
  </si>
  <si>
    <t>n/a</t>
  </si>
  <si>
    <t>Methodology   and   M&amp;E framework    for    project interventions  &amp;  landscape sustainability    incorporate safeguards consideration</t>
  </si>
  <si>
    <t>Annotated   review   of manual/ operational plans for LUPs;  of standards as part  of  due  diligence; materials  for  training  and safeguards   operational guidance;    record    of safeguards relevant information/indicators; refined sections of SIS</t>
  </si>
  <si>
    <t xml:space="preserve">C18.   The   transition   towards landscape  sustainability  aligns  with and  contributes  to  Viet  Nam’s national    REDD+    safeguards approach </t>
  </si>
  <si>
    <t>Through   its   national   REDD+ process,  Vietnam  has  developed relevant  safeguards  and  M&amp;E instruments  that  are  ready  to  be translated  at  project/  landscape level and linked.</t>
  </si>
  <si>
    <t>Output  4.2:  A  technical  network  of  leading institutions  at  multiple  levels  is  strenghtened and an integrated sustainable management and deforestation-free   approach   is   defined, documented  and  endorsed  at  national  level, and  progressively  introduced  through  policies, laws and regulations</t>
  </si>
  <si>
    <t>C19.  Level  of  direct  contributions produced  by  the  project  to  inform policies,  laws  and  regulations  in Vietnam  to  promote  integrated  land use management</t>
  </si>
  <si>
    <t>The  concept  of  integrated  and sustainable land use management    has    emerged recently  and  it  advocates  for integrated  approaches  that  are not actively facilitated by policies, laws and regulations in Vietnam</t>
  </si>
  <si>
    <t xml:space="preserve"> Contributions  are  provided to  at  least 3 relevant legal, regulatory  and  normative text</t>
  </si>
  <si>
    <t>Annual  progress  reportsPolicy support report;</t>
  </si>
  <si>
    <t>Nov 2021 - Jun 2024</t>
  </si>
  <si>
    <t>Data source</t>
  </si>
  <si>
    <t>OUTCOME LEVEL</t>
  </si>
  <si>
    <r>
      <rPr>
        <b/>
        <sz val="11"/>
        <color theme="1"/>
        <rFont val="Calibri"/>
        <family val="2"/>
        <scheme val="minor"/>
      </rPr>
      <t>OUTCOME 1:</t>
    </r>
    <r>
      <rPr>
        <sz val="11"/>
        <color theme="1"/>
        <rFont val="Calibri"/>
        <family val="2"/>
        <scheme val="minor"/>
      </rPr>
      <t xml:space="preserve"> SUSTAINABLE PILOT MODELS OF WASTE MANAGEMENT THAT IMPROVE LIVELIHOODS OF WASTE WORKERS (WITH A FOCUS ON WOMEN INFORMAL WORKERS), IMPLEMENTED</t>
    </r>
  </si>
  <si>
    <t>Total volume of domestic waste collected and recycled across Outcome 1 activities (Source: project reports)</t>
  </si>
  <si>
    <t>Project Report</t>
  </si>
  <si>
    <t xml:space="preserve">% increase in income of the waste workers directly benefiting from the project (Source: project survey) </t>
  </si>
  <si>
    <t>Target: +15-20% by the end of the project</t>
  </si>
  <si>
    <t>Project Survey</t>
  </si>
  <si>
    <t xml:space="preserve"># of women waste workers who participated/ benefited from the support delivered </t>
  </si>
  <si>
    <t>Target: 2,000</t>
  </si>
  <si>
    <t>Project report - revolving funds, PPE, innovative interventions, MRF and fishery pilot</t>
  </si>
  <si>
    <r>
      <rPr>
        <b/>
        <sz val="11"/>
        <color theme="1"/>
        <rFont val="Calibri"/>
        <family val="2"/>
        <scheme val="minor"/>
      </rPr>
      <t>OUTCOME 2:</t>
    </r>
    <r>
      <rPr>
        <sz val="11"/>
        <color theme="1"/>
        <rFont val="Calibri"/>
        <family val="2"/>
        <scheme val="minor"/>
      </rPr>
      <t xml:space="preserve">
SCALING AND TAKE-UP OF SUSTAINABLE AND INCLUSIVE WASTE MANAGEMENT MODELS AND INTERVENTIONS THROUGH REPLICATION SUPPORT, CAPACITY DEVELOPMENT AND KNOWLEDGE-SHARING</t>
    </r>
  </si>
  <si>
    <t># of regulations/ action plans and other measures on waste management promulgated</t>
  </si>
  <si>
    <t>Target: 3 by the end of the project</t>
  </si>
  <si>
    <t>Source: project survey/ reports from MONRE/DONRE</t>
  </si>
  <si>
    <t># of WM actors (incl. municipalities) interested in and/or committed to replicating and scaling models or taking new actions to strengthen WM systems</t>
  </si>
  <si>
    <t>Target: 5 by the end of the project</t>
  </si>
  <si>
    <t>Source: project survey</t>
  </si>
  <si>
    <t>OUTPUT LEVEL</t>
  </si>
  <si>
    <r>
      <rPr>
        <b/>
        <sz val="11"/>
        <color theme="1"/>
        <rFont val="Calibri"/>
        <family val="2"/>
        <scheme val="minor"/>
      </rPr>
      <t>Output 1.1</t>
    </r>
    <r>
      <rPr>
        <sz val="11"/>
        <color theme="1"/>
        <rFont val="Calibri"/>
        <family val="2"/>
        <scheme val="minor"/>
      </rPr>
      <t xml:space="preserve">
Series of Interventions to empower IWWS, who are mainly women, and strengthen their resilience to withstand shocks, including the impacts of COVID-19, implemented</t>
    </r>
  </si>
  <si>
    <t># of waste workers who received safety materials (including at least 60% of women)</t>
  </si>
  <si>
    <t>Project survey</t>
  </si>
  <si>
    <t># of local IWWs benefiting from effective management and expansion of revolving funds</t>
  </si>
  <si>
    <t># of beneficiaries who receive cash for work (including at least 60% of women)</t>
  </si>
  <si>
    <t># of local level innovative interventions to support inclusion/livelihoods of women waste workers selected and implemented (incl. with EPPIC Finalists)</t>
  </si>
  <si>
    <r>
      <rPr>
        <b/>
        <sz val="11"/>
        <color theme="1"/>
        <rFont val="Calibri"/>
        <family val="2"/>
        <scheme val="minor"/>
      </rPr>
      <t>Output 1.2</t>
    </r>
    <r>
      <rPr>
        <sz val="11"/>
        <color theme="1"/>
        <rFont val="Calibri"/>
        <family val="2"/>
        <scheme val="minor"/>
      </rPr>
      <t xml:space="preserve">
Integrated waste management model in the Fishery sector established, which will engage both fishermen and women-led cooperatives.</t>
    </r>
  </si>
  <si>
    <t># of actors (boats, fish farms, traders etc.) signing up to the integrated waste management model in the fishery sector</t>
  </si>
  <si>
    <t>Baseline data, Project monitoring &amp; reporting</t>
  </si>
  <si>
    <t>Tons of waste brought back from the boats and transported to the collection points and/or recycling facilities</t>
  </si>
  <si>
    <r>
      <rPr>
        <b/>
        <sz val="11"/>
        <color theme="1"/>
        <rFont val="Calibri"/>
        <family val="2"/>
        <scheme val="minor"/>
      </rPr>
      <t>Output 1.3</t>
    </r>
    <r>
      <rPr>
        <sz val="11"/>
        <color theme="1"/>
        <rFont val="Calibri"/>
        <family val="2"/>
        <scheme val="minor"/>
      </rPr>
      <t xml:space="preserve">
An inclusive Material Recovery Facility (MRF) for Improved Local Material Value Chain, piloted and established</t>
    </r>
  </si>
  <si>
    <t>Tons of waste collected and recycled at the MRF facility</t>
  </si>
  <si>
    <t># of women WW collaborating with the MRF</t>
  </si>
  <si>
    <t># of Standard Operating Guidelines of the MRF designed and adopted (including gender-responsive measures to optimize involvement in, and impact on, women)</t>
  </si>
  <si>
    <r>
      <rPr>
        <b/>
        <sz val="11"/>
        <color theme="1"/>
        <rFont val="Calibri"/>
        <family val="2"/>
        <scheme val="minor"/>
      </rPr>
      <t>Output 2.1</t>
    </r>
    <r>
      <rPr>
        <sz val="11"/>
        <color theme="1"/>
        <rFont val="Calibri"/>
        <family val="2"/>
        <scheme val="minor"/>
      </rPr>
      <t xml:space="preserve">
Replication, Scaling, Sustainability and Take-up of Outcome 1 assets developed and implemented</t>
    </r>
  </si>
  <si>
    <t># of technical and access to finance Guidance Materials for the implementation of the pilot models, documenting modus operandi, produced</t>
  </si>
  <si>
    <t># of Policy Discussion Papers prepared and published</t>
  </si>
  <si>
    <t># of workshops to raise awareness on the interventions/pilots under Outcome 1 to solicit interest from municipalities and actors willing to deploy one or more of the models</t>
  </si>
  <si>
    <r>
      <rPr>
        <b/>
        <sz val="11"/>
        <color theme="1"/>
        <rFont val="Calibri"/>
        <family val="2"/>
        <scheme val="minor"/>
      </rPr>
      <t>Output 2.2</t>
    </r>
    <r>
      <rPr>
        <sz val="11"/>
        <color theme="1"/>
        <rFont val="Calibri"/>
        <family val="2"/>
        <scheme val="minor"/>
      </rPr>
      <t xml:space="preserve">
Knowledge and Intelligence Generated are systematically Collected and Disseminated, to catalyse online, national and regional-level learning and support replication</t>
    </r>
  </si>
  <si>
    <t xml:space="preserve"># of Policy Discussion and Workshops organised </t>
  </si>
  <si>
    <t># of lessons learned/best practices on the 4-5 models designed/developed/piloted/implemented shared in Viet Nam and ASEAN</t>
  </si>
  <si>
    <t># of stakeholders (including GoVN officials/authorities, etc) and WM actors reached through communication and dissemination at regional/national/ ASEAN forums/ CE Platform (gender-disaggregated)</t>
  </si>
  <si>
    <t># of targeted awareness/ communication campaigns developed in Viet Nam</t>
  </si>
  <si>
    <t>Project Level Monitoring</t>
  </si>
  <si>
    <t>Audit Documents</t>
  </si>
  <si>
    <t>Project document</t>
  </si>
  <si>
    <t>Financial Agreement with donor</t>
  </si>
  <si>
    <t>SESP</t>
  </si>
  <si>
    <t>BTORs</t>
  </si>
  <si>
    <t>Signed LPAC minutes</t>
  </si>
  <si>
    <t>MOU’s</t>
  </si>
  <si>
    <t>Funding agreements</t>
  </si>
  <si>
    <t>LOA’s</t>
  </si>
  <si>
    <t>Project extensions</t>
  </si>
  <si>
    <t>FACE forms</t>
  </si>
  <si>
    <t>Annual workplans</t>
  </si>
  <si>
    <t>Project Indicators</t>
  </si>
  <si>
    <t>All MOUs &amp; LOAs</t>
  </si>
  <si>
    <t>Financial performance</t>
  </si>
  <si>
    <t>Project Organigramme and project staffing list</t>
  </si>
  <si>
    <t>HACT documents</t>
  </si>
  <si>
    <t>Project Board meeting minutes</t>
  </si>
  <si>
    <t>Spot-checks</t>
  </si>
  <si>
    <t>Project Monitoring Plan</t>
  </si>
  <si>
    <t>Gender reviews</t>
  </si>
  <si>
    <t>All types of monitoring reports</t>
  </si>
  <si>
    <t>Quarterly reports</t>
  </si>
  <si>
    <t>All project evaluation reports</t>
  </si>
  <si>
    <t>Annual reports</t>
  </si>
  <si>
    <t>Any verification or monitoring or evaluation reports undertaken by external partners or entities</t>
  </si>
  <si>
    <t>Donor reports (narrative and financial)</t>
  </si>
  <si>
    <t>Project progress &amp; annual reports</t>
  </si>
  <si>
    <t>Blogs, Op-Eds and other communication materials</t>
  </si>
  <si>
    <t>Project budgets &amp; budgets revision</t>
  </si>
  <si>
    <t>Verification mission reports</t>
  </si>
  <si>
    <t>Risk logs, issue logs</t>
  </si>
  <si>
    <t>Evaluations</t>
  </si>
  <si>
    <t>Field visit reports &amp; BTO reports</t>
  </si>
  <si>
    <t>Project procurement plans</t>
  </si>
  <si>
    <t>Team monitoring</t>
  </si>
  <si>
    <t>Project asset listing</t>
  </si>
  <si>
    <t>Financial monitoring of portfolio</t>
  </si>
  <si>
    <t>Signed CDRs</t>
  </si>
  <si>
    <t>DIM project approval</t>
  </si>
  <si>
    <t>Office Monitoring</t>
  </si>
  <si>
    <t>IP &amp; RP capacity assessment report</t>
  </si>
  <si>
    <t>ROAR</t>
  </si>
  <si>
    <t>Human Resource plan</t>
  </si>
  <si>
    <t>IWP</t>
  </si>
  <si>
    <t>Any other relevant documents or information</t>
  </si>
  <si>
    <t>COBP</t>
  </si>
  <si>
    <t>CPD monitoring</t>
  </si>
  <si>
    <t>CF contribution monitoring</t>
  </si>
  <si>
    <t>Discussion with counterpart (MPI)</t>
  </si>
  <si>
    <t>Government reports; independent evaluation reports from WEIDAP and GCF2; Annual Performance Reports; provincial and districts census and statistics</t>
  </si>
  <si>
    <t>Desk review; household surveys; In-depth interviews; field observation</t>
  </si>
  <si>
    <t xml:space="preserve">Annually </t>
  </si>
  <si>
    <t>independent evaluation reports from WEIDAP and GCF2; Annual Performance Reports;</t>
  </si>
  <si>
    <t xml:space="preserve">2.1.1. Number of women and men benefiting from UNDP’s support in the areas of disaster, climate, and health </t>
  </si>
  <si>
    <t xml:space="preserve">2.1.1.1. Number of women benefiting from UNDP’s support in the areas of disaster, climate, and health </t>
  </si>
  <si>
    <t>All groups meet criteria 1</t>
  </si>
  <si>
    <t>All groups meet criteria 3</t>
  </si>
  <si>
    <t>All activities</t>
  </si>
  <si>
    <t>All activities involved with the assumption that WEIDAP activities takes place without delay and change in scope</t>
  </si>
  <si>
    <t>1.2; 1.3; 1.4; 2.1</t>
  </si>
  <si>
    <t>2.1; 2.3</t>
  </si>
  <si>
    <t>1.1 (depending on the progress of WEIDAP)</t>
  </si>
  <si>
    <t>1.2 (depending on the progress of WEIDAP)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</si>
</sst>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indexed="81"/>
      <name val="Tahoma"/>
      <family val="2"/>
    </font>
    <font>
      <u/>
      <sz val="11"/>
      <color theme="10"/>
      <name val="Calibri"/>
      <family val="2"/>
      <scheme val="minor"/>
    </font>
    <font>
      <b/>
      <sz val="12"/>
      <color rgb="FF0055AA"/>
      <name val="Calibri"/>
      <family val="2"/>
      <scheme val="minor"/>
    </font>
    <font>
      <b/>
      <sz val="10"/>
      <color rgb="FF333333"/>
      <name val="Segoe UI"/>
      <family val="2"/>
      <charset val="163"/>
    </font>
    <font>
      <b/>
      <sz val="10"/>
      <color rgb="FF0055AA"/>
      <name val="Segoe UI"/>
      <family val="2"/>
      <charset val="163"/>
    </font>
    <font>
      <b/>
      <u/>
      <sz val="10"/>
      <color rgb="FF0055AA"/>
      <name val="Segoe UI"/>
      <family val="2"/>
      <charset val="163"/>
    </font>
    <font>
      <sz val="10"/>
      <color rgb="FF333333"/>
      <name val="Segoe UI"/>
      <family val="2"/>
      <charset val="163"/>
    </font>
    <font>
      <b/>
      <sz val="9"/>
      <color indexed="81"/>
      <name val="Tahoma"/>
      <family val="2"/>
    </font>
    <font>
      <sz val="11"/>
      <color rgb="FFFF0000"/>
      <name val="Calibri"/>
      <family val="2"/>
      <scheme val="minor"/>
    </font>
    <font>
      <sz val="10"/>
      <color theme="1"/>
      <name val="Segoe UI"/>
      <family val="2"/>
    </font>
    <font>
      <b/>
      <sz val="12"/>
      <color rgb="FFC00000"/>
      <name val="Calibri"/>
      <family val="2"/>
      <scheme val="minor"/>
    </font>
    <font>
      <sz val="12"/>
      <color theme="1"/>
      <name val="Calibri"/>
      <family val="2"/>
      <scheme val="minor"/>
    </font>
    <font>
      <b/>
      <sz val="12"/>
      <color theme="1"/>
      <name val="Calibri"/>
      <family val="2"/>
      <scheme val="minor"/>
    </font>
    <font>
      <sz val="10"/>
      <color rgb="FFC00000"/>
      <name val="Segoe UI"/>
      <family val="2"/>
      <charset val="163"/>
    </font>
    <font>
      <b/>
      <sz val="10"/>
      <color rgb="FF333333"/>
      <name val="Segoe UI"/>
      <family val="2"/>
    </font>
    <font>
      <b/>
      <i/>
      <sz val="10"/>
      <color rgb="FF333333"/>
      <name val="Segoe UI"/>
      <family val="2"/>
    </font>
    <font>
      <sz val="10"/>
      <color rgb="FF333333"/>
      <name val="Segoe UI"/>
      <family val="2"/>
    </font>
    <font>
      <i/>
      <sz val="10"/>
      <color rgb="FF333333"/>
      <name val="Segoe UI"/>
      <family val="2"/>
    </font>
    <font>
      <b/>
      <sz val="10"/>
      <name val="Segoe UI"/>
      <family val="2"/>
      <charset val="163"/>
    </font>
    <font>
      <sz val="11"/>
      <name val="Calibri"/>
      <family val="2"/>
      <scheme val="minor"/>
    </font>
    <font>
      <b/>
      <sz val="10"/>
      <color theme="1"/>
      <name val="Segoe UI"/>
      <family val="2"/>
      <charset val="163"/>
    </font>
    <font>
      <b/>
      <sz val="10"/>
      <color rgb="FF000000"/>
      <name val="Segoe UI"/>
      <family val="2"/>
      <charset val="163"/>
    </font>
    <font>
      <sz val="11"/>
      <color rgb="FF000000"/>
      <name val="Calibri"/>
      <family val="2"/>
      <scheme val="minor"/>
    </font>
    <font>
      <b/>
      <sz val="10"/>
      <color rgb="FF4472C4"/>
      <name val="Segoe UI"/>
      <family val="2"/>
      <charset val="163"/>
    </font>
    <font>
      <b/>
      <u/>
      <sz val="10"/>
      <color rgb="FF4472C4"/>
      <name val="Segoe UI"/>
      <family val="2"/>
      <charset val="163"/>
    </font>
    <font>
      <sz val="10"/>
      <name val="Segoe UI"/>
      <family val="2"/>
    </font>
    <font>
      <b/>
      <sz val="10"/>
      <color rgb="FF333333"/>
      <name val="Segoe UI"/>
      <charset val="163"/>
    </font>
    <font>
      <b/>
      <sz val="10"/>
      <color rgb="FF0055AA"/>
      <name val="Segoe UI"/>
      <charset val="163"/>
    </font>
    <font>
      <b/>
      <u/>
      <sz val="10"/>
      <color rgb="FF0055AA"/>
      <name val="Segoe UI"/>
      <charset val="163"/>
    </font>
    <font>
      <sz val="10"/>
      <color rgb="FF333333"/>
      <name val="Segoe UI"/>
      <charset val="163"/>
    </font>
    <font>
      <sz val="10"/>
      <color rgb="FF333333"/>
      <name val="Segoe UI"/>
    </font>
    <font>
      <b/>
      <i/>
      <sz val="10"/>
      <color rgb="FF0070C0"/>
      <name val="Segoe UI"/>
      <family val="2"/>
    </font>
    <font>
      <b/>
      <sz val="10"/>
      <color theme="8" tint="-0.249977111117893"/>
      <name val="Segoe UI"/>
      <family val="2"/>
      <charset val="163"/>
    </font>
    <font>
      <sz val="11"/>
      <color theme="8" tint="-0.249977111117893"/>
      <name val="Calibri"/>
      <family val="2"/>
      <scheme val="minor"/>
    </font>
    <font>
      <b/>
      <u/>
      <sz val="10"/>
      <color theme="8" tint="-0.249977111117893"/>
      <name val="Segoe UI"/>
      <family val="2"/>
      <charset val="163"/>
    </font>
    <font>
      <sz val="10"/>
      <name val="Segoe UI"/>
      <family val="2"/>
      <charset val="163"/>
    </font>
  </fonts>
  <fills count="18">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66CC"/>
        <bgColor indexed="64"/>
      </patternFill>
    </fill>
    <fill>
      <patternFill patternType="solid">
        <fgColor rgb="FFFFC000"/>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rgb="FF7030A0"/>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270">
    <xf numFmtId="0" fontId="0" fillId="0" borderId="0" xfId="0"/>
    <xf numFmtId="0" fontId="0" fillId="2" borderId="0" xfId="0" applyFill="1"/>
    <xf numFmtId="0" fontId="2" fillId="0" borderId="0" xfId="0" applyFont="1"/>
    <xf numFmtId="0" fontId="0" fillId="0" borderId="1" xfId="0" applyBorder="1"/>
    <xf numFmtId="0" fontId="0" fillId="0" borderId="1" xfId="0" quotePrefix="1" applyBorder="1"/>
    <xf numFmtId="0" fontId="0" fillId="0" borderId="1" xfId="0" applyBorder="1" applyAlignment="1">
      <alignment wrapText="1"/>
    </xf>
    <xf numFmtId="0" fontId="0" fillId="0" borderId="1" xfId="0" applyBorder="1" applyAlignment="1">
      <alignment horizontal="left"/>
    </xf>
    <xf numFmtId="9" fontId="0" fillId="0" borderId="1" xfId="0" applyNumberFormat="1" applyBorder="1" applyAlignment="1">
      <alignment horizontal="left"/>
    </xf>
    <xf numFmtId="0" fontId="0" fillId="3" borderId="1" xfId="0" applyFill="1" applyBorder="1"/>
    <xf numFmtId="0" fontId="0" fillId="4" borderId="1" xfId="0"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2" xfId="0" applyFont="1" applyFill="1" applyBorder="1"/>
    <xf numFmtId="0" fontId="0" fillId="5" borderId="3" xfId="0" applyFill="1" applyBorder="1"/>
    <xf numFmtId="0" fontId="0" fillId="6" borderId="1" xfId="0" applyFill="1" applyBorder="1"/>
    <xf numFmtId="0" fontId="2" fillId="5" borderId="1" xfId="0" applyFont="1" applyFill="1" applyBorder="1" applyAlignment="1">
      <alignment horizontal="center" vertical="center" wrapText="1"/>
    </xf>
    <xf numFmtId="0" fontId="6" fillId="0" borderId="1" xfId="0" applyFont="1" applyBorder="1" applyAlignment="1">
      <alignment horizontal="left" vertical="center" indent="2"/>
    </xf>
    <xf numFmtId="0" fontId="0" fillId="7" borderId="1" xfId="0" applyFill="1" applyBorder="1"/>
    <xf numFmtId="0" fontId="7" fillId="0" borderId="1" xfId="0" applyFont="1" applyBorder="1" applyAlignment="1">
      <alignment vertical="center"/>
    </xf>
    <xf numFmtId="0" fontId="8" fillId="8" borderId="1" xfId="0" applyFont="1" applyFill="1" applyBorder="1" applyAlignment="1">
      <alignment horizontal="center" wrapText="1"/>
    </xf>
    <xf numFmtId="0" fontId="9" fillId="8"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7" fillId="0" borderId="1" xfId="0" applyFont="1" applyBorder="1" applyAlignment="1">
      <alignment horizontal="left" vertical="center" wrapText="1" indent="1"/>
    </xf>
    <xf numFmtId="0" fontId="10" fillId="0" borderId="1" xfId="0" applyFont="1" applyBorder="1" applyAlignment="1">
      <alignment vertical="top" wrapText="1" indent="1"/>
    </xf>
    <xf numFmtId="0" fontId="10" fillId="7" borderId="1" xfId="0" applyFont="1" applyFill="1" applyBorder="1" applyAlignment="1">
      <alignment vertical="top" wrapText="1" indent="1"/>
    </xf>
    <xf numFmtId="0" fontId="10" fillId="2" borderId="1" xfId="0" applyFont="1" applyFill="1" applyBorder="1" applyAlignment="1">
      <alignment vertical="top" wrapText="1" indent="1"/>
    </xf>
    <xf numFmtId="3" fontId="10" fillId="0" borderId="1" xfId="0" applyNumberFormat="1" applyFont="1" applyBorder="1" applyAlignment="1">
      <alignment vertical="top" wrapText="1" indent="1"/>
    </xf>
    <xf numFmtId="3" fontId="10" fillId="7" borderId="1" xfId="0" applyNumberFormat="1" applyFont="1" applyFill="1" applyBorder="1" applyAlignment="1">
      <alignment vertical="top" wrapText="1" indent="1"/>
    </xf>
    <xf numFmtId="3" fontId="10" fillId="2" borderId="1" xfId="0" applyNumberFormat="1" applyFont="1" applyFill="1" applyBorder="1" applyAlignment="1">
      <alignment vertical="top" wrapText="1" indent="1"/>
    </xf>
    <xf numFmtId="164" fontId="10" fillId="0" borderId="1" xfId="1" applyNumberFormat="1" applyFont="1" applyBorder="1" applyAlignment="1">
      <alignment vertical="top" wrapText="1" indent="1"/>
    </xf>
    <xf numFmtId="3" fontId="10" fillId="9" borderId="1" xfId="0" applyNumberFormat="1" applyFont="1" applyFill="1" applyBorder="1" applyAlignment="1">
      <alignment vertical="top" wrapText="1" indent="1"/>
    </xf>
    <xf numFmtId="3" fontId="10" fillId="0" borderId="4" xfId="0" applyNumberFormat="1" applyFont="1" applyBorder="1" applyAlignment="1">
      <alignment vertical="top" wrapText="1" indent="1"/>
    </xf>
    <xf numFmtId="0" fontId="8" fillId="7" borderId="1" xfId="0" applyFont="1" applyFill="1" applyBorder="1" applyAlignment="1">
      <alignment horizontal="center" wrapText="1"/>
    </xf>
    <xf numFmtId="164" fontId="10" fillId="7" borderId="1" xfId="1" applyNumberFormat="1" applyFont="1" applyFill="1" applyBorder="1" applyAlignment="1">
      <alignment vertical="top" wrapText="1" indent="1"/>
    </xf>
    <xf numFmtId="164" fontId="10" fillId="2" borderId="1" xfId="0" applyNumberFormat="1" applyFont="1" applyFill="1" applyBorder="1" applyAlignment="1">
      <alignment vertical="top" wrapText="1" indent="1"/>
    </xf>
    <xf numFmtId="164" fontId="10" fillId="7" borderId="1" xfId="0" applyNumberFormat="1" applyFont="1" applyFill="1" applyBorder="1" applyAlignment="1">
      <alignment vertical="top" wrapText="1" indent="1"/>
    </xf>
    <xf numFmtId="164" fontId="10" fillId="0" borderId="1" xfId="0" applyNumberFormat="1" applyFont="1" applyBorder="1" applyAlignment="1">
      <alignment vertical="top" wrapText="1" indent="1"/>
    </xf>
    <xf numFmtId="0" fontId="10" fillId="9" borderId="1" xfId="0" applyFont="1" applyFill="1" applyBorder="1" applyAlignment="1">
      <alignment vertical="top" wrapText="1" indent="1"/>
    </xf>
    <xf numFmtId="9" fontId="10" fillId="0" borderId="1" xfId="0" applyNumberFormat="1" applyFont="1" applyBorder="1" applyAlignment="1">
      <alignment vertical="top" wrapText="1" indent="1"/>
    </xf>
    <xf numFmtId="0" fontId="10" fillId="8" borderId="1" xfId="0" applyFont="1" applyFill="1" applyBorder="1" applyAlignment="1">
      <alignment horizontal="left" vertical="top" wrapText="1" indent="1"/>
    </xf>
    <xf numFmtId="0" fontId="10" fillId="7" borderId="1" xfId="0" applyFont="1" applyFill="1" applyBorder="1" applyAlignment="1">
      <alignment horizontal="left" vertical="top" wrapText="1" indent="1"/>
    </xf>
    <xf numFmtId="0" fontId="10" fillId="2" borderId="1" xfId="0" applyFont="1" applyFill="1" applyBorder="1" applyAlignment="1">
      <alignment horizontal="left" vertical="top" wrapText="1" indent="1"/>
    </xf>
    <xf numFmtId="0" fontId="0" fillId="7" borderId="0" xfId="0" applyFill="1"/>
    <xf numFmtId="0" fontId="0" fillId="0" borderId="0" xfId="0" applyAlignment="1">
      <alignment vertical="center"/>
    </xf>
    <xf numFmtId="0" fontId="2" fillId="0" borderId="0" xfId="0" applyFont="1" applyAlignment="1">
      <alignment vertical="center"/>
    </xf>
    <xf numFmtId="0" fontId="0" fillId="10" borderId="0" xfId="0" applyFill="1" applyAlignment="1">
      <alignment vertical="center"/>
    </xf>
    <xf numFmtId="0" fontId="0" fillId="10" borderId="0" xfId="0" applyFill="1"/>
    <xf numFmtId="0" fontId="0" fillId="11" borderId="0" xfId="0" applyFill="1" applyAlignment="1">
      <alignment vertical="center"/>
    </xf>
    <xf numFmtId="0" fontId="0" fillId="11" borderId="0" xfId="0" applyFill="1"/>
    <xf numFmtId="0" fontId="0" fillId="12" borderId="0" xfId="0" applyFill="1" applyAlignment="1">
      <alignment vertical="center"/>
    </xf>
    <xf numFmtId="0" fontId="0" fillId="12" borderId="0" xfId="0" applyFill="1"/>
    <xf numFmtId="0" fontId="0" fillId="13" borderId="0" xfId="0" applyFill="1" applyAlignment="1">
      <alignment vertical="center"/>
    </xf>
    <xf numFmtId="0" fontId="0" fillId="13" borderId="0" xfId="0" applyFill="1"/>
    <xf numFmtId="0" fontId="3" fillId="14" borderId="0" xfId="0" applyFont="1" applyFill="1" applyAlignment="1">
      <alignment vertical="center"/>
    </xf>
    <xf numFmtId="0" fontId="3" fillId="14" borderId="0" xfId="0" applyFont="1" applyFill="1"/>
    <xf numFmtId="0" fontId="3" fillId="15" borderId="0" xfId="0" applyFont="1" applyFill="1" applyAlignment="1">
      <alignment vertical="center"/>
    </xf>
    <xf numFmtId="0" fontId="3" fillId="15" borderId="0" xfId="0" applyFont="1" applyFill="1"/>
    <xf numFmtId="0" fontId="0" fillId="2" borderId="0" xfId="0" applyFill="1" applyAlignment="1">
      <alignment vertical="center"/>
    </xf>
    <xf numFmtId="0" fontId="3" fillId="16" borderId="0" xfId="0" applyFont="1" applyFill="1" applyAlignment="1">
      <alignment vertical="center"/>
    </xf>
    <xf numFmtId="0" fontId="3" fillId="16" borderId="0" xfId="0" applyFont="1" applyFill="1"/>
    <xf numFmtId="0" fontId="0" fillId="5" borderId="0" xfId="0" applyFill="1" applyAlignment="1">
      <alignment vertical="center"/>
    </xf>
    <xf numFmtId="164" fontId="0" fillId="0" borderId="1" xfId="1" applyNumberFormat="1" applyFont="1" applyBorder="1" applyAlignment="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vertical="center"/>
    </xf>
    <xf numFmtId="0" fontId="0" fillId="2" borderId="1" xfId="0" applyFill="1" applyBorder="1" applyAlignment="1">
      <alignment vertical="center"/>
    </xf>
    <xf numFmtId="15" fontId="0" fillId="0" borderId="1" xfId="0" applyNumberFormat="1" applyBorder="1" applyAlignment="1">
      <alignment vertical="center"/>
    </xf>
    <xf numFmtId="3" fontId="0" fillId="0" borderId="1" xfId="0" applyNumberFormat="1" applyBorder="1" applyAlignment="1">
      <alignment vertical="center"/>
    </xf>
    <xf numFmtId="0" fontId="0" fillId="2" borderId="1" xfId="0" applyFill="1" applyBorder="1" applyAlignment="1">
      <alignment vertical="center" wrapText="1"/>
    </xf>
    <xf numFmtId="3" fontId="5" fillId="0" borderId="1" xfId="2" applyNumberFormat="1" applyBorder="1" applyAlignment="1">
      <alignment horizontal="center" vertical="center"/>
    </xf>
    <xf numFmtId="3" fontId="5" fillId="0" borderId="1" xfId="2" applyNumberFormat="1" applyBorder="1" applyAlignment="1">
      <alignment horizontal="left" vertical="center"/>
    </xf>
    <xf numFmtId="0" fontId="0" fillId="0" borderId="1" xfId="0"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vertical="center"/>
    </xf>
    <xf numFmtId="0" fontId="12" fillId="2" borderId="1" xfId="0" applyFont="1" applyFill="1" applyBorder="1" applyAlignment="1">
      <alignment vertical="center"/>
    </xf>
    <xf numFmtId="15" fontId="12" fillId="0" borderId="1" xfId="0" applyNumberFormat="1" applyFont="1" applyBorder="1" applyAlignment="1">
      <alignment vertical="center"/>
    </xf>
    <xf numFmtId="164" fontId="0" fillId="0" borderId="1" xfId="1" applyNumberFormat="1" applyFont="1" applyBorder="1" applyAlignment="1">
      <alignment horizontal="left"/>
    </xf>
    <xf numFmtId="0" fontId="0" fillId="0" borderId="1" xfId="0" applyBorder="1" applyAlignment="1">
      <alignment vertical="top"/>
    </xf>
    <xf numFmtId="0" fontId="0" fillId="0" borderId="1" xfId="0" applyBorder="1" applyAlignment="1">
      <alignment vertical="top" wrapText="1"/>
    </xf>
    <xf numFmtId="0" fontId="0" fillId="6"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0" fontId="0" fillId="0" borderId="1" xfId="0" quotePrefix="1" applyBorder="1" applyAlignment="1">
      <alignment horizontal="left"/>
    </xf>
    <xf numFmtId="0" fontId="2" fillId="17" borderId="1" xfId="0" applyFont="1" applyFill="1" applyBorder="1" applyAlignment="1">
      <alignment horizontal="center" vertical="center"/>
    </xf>
    <xf numFmtId="0" fontId="2" fillId="17" borderId="2" xfId="0" applyFont="1" applyFill="1" applyBorder="1" applyAlignment="1">
      <alignment vertical="center"/>
    </xf>
    <xf numFmtId="0" fontId="2" fillId="17" borderId="7" xfId="0" applyFont="1" applyFill="1" applyBorder="1" applyAlignment="1">
      <alignment vertical="center"/>
    </xf>
    <xf numFmtId="0" fontId="2" fillId="17" borderId="3" xfId="0" applyFont="1" applyFill="1" applyBorder="1" applyAlignment="1">
      <alignment vertical="center"/>
    </xf>
    <xf numFmtId="0" fontId="0" fillId="0" borderId="5" xfId="0" applyBorder="1" applyAlignment="1">
      <alignment horizontal="left" vertical="top" wrapText="1"/>
    </xf>
    <xf numFmtId="0" fontId="14" fillId="0" borderId="0" xfId="0" applyFont="1" applyAlignment="1">
      <alignment horizontal="left" vertical="top"/>
    </xf>
    <xf numFmtId="0" fontId="15" fillId="0" borderId="0" xfId="0" applyFont="1" applyAlignment="1">
      <alignment horizontal="left" vertical="top" wrapText="1"/>
    </xf>
    <xf numFmtId="0" fontId="16" fillId="0" borderId="0" xfId="0" applyFont="1" applyAlignment="1">
      <alignment horizontal="left" vertical="top"/>
    </xf>
    <xf numFmtId="0" fontId="15" fillId="0" borderId="8" xfId="0" applyFont="1" applyBorder="1" applyAlignment="1">
      <alignment horizontal="left" vertical="top" wrapText="1"/>
    </xf>
    <xf numFmtId="0" fontId="15" fillId="0" borderId="6" xfId="0" applyFont="1" applyBorder="1" applyAlignment="1">
      <alignment horizontal="left" vertical="top" wrapText="1"/>
    </xf>
    <xf numFmtId="0" fontId="15" fillId="0" borderId="6" xfId="0" applyFont="1" applyBorder="1" applyAlignment="1">
      <alignment horizontal="center" vertical="top" wrapText="1"/>
    </xf>
    <xf numFmtId="0" fontId="15" fillId="0" borderId="9" xfId="0"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6" fillId="0" borderId="0" xfId="0" applyFont="1" applyAlignment="1">
      <alignment horizontal="left" vertical="top" wrapText="1"/>
    </xf>
    <xf numFmtId="0" fontId="0" fillId="7" borderId="1" xfId="0" applyFill="1" applyBorder="1" applyAlignment="1">
      <alignment vertical="center"/>
    </xf>
    <xf numFmtId="9" fontId="0" fillId="0" borderId="1" xfId="3" applyFont="1" applyBorder="1"/>
    <xf numFmtId="0" fontId="0" fillId="8" borderId="1" xfId="0" applyFill="1" applyBorder="1"/>
    <xf numFmtId="9" fontId="9" fillId="8" borderId="1" xfId="3" applyFont="1" applyFill="1" applyBorder="1" applyAlignment="1">
      <alignment horizontal="center" vertical="center" wrapText="1"/>
    </xf>
    <xf numFmtId="9" fontId="10" fillId="0" borderId="1" xfId="3" applyFont="1" applyBorder="1" applyAlignment="1">
      <alignment vertical="top" wrapText="1" indent="1"/>
    </xf>
    <xf numFmtId="0" fontId="17" fillId="8" borderId="1" xfId="0" applyFont="1" applyFill="1" applyBorder="1" applyAlignment="1">
      <alignment vertical="top" wrapText="1" indent="1"/>
    </xf>
    <xf numFmtId="0" fontId="18" fillId="0" borderId="1" xfId="0" applyFont="1" applyBorder="1" applyAlignment="1">
      <alignment vertical="top" wrapText="1" indent="1"/>
    </xf>
    <xf numFmtId="0" fontId="10" fillId="2" borderId="1" xfId="0" applyFont="1" applyFill="1" applyBorder="1" applyAlignment="1">
      <alignment vertical="top" wrapText="1"/>
    </xf>
    <xf numFmtId="9" fontId="10" fillId="0" borderId="1" xfId="3" applyFont="1" applyBorder="1" applyAlignment="1">
      <alignment vertical="top" wrapText="1"/>
    </xf>
    <xf numFmtId="0" fontId="10" fillId="0" borderId="1" xfId="0" applyFont="1" applyBorder="1" applyAlignment="1">
      <alignment vertical="top" wrapText="1"/>
    </xf>
    <xf numFmtId="9" fontId="10" fillId="2" borderId="1" xfId="3" applyFont="1" applyFill="1" applyBorder="1" applyAlignment="1">
      <alignment vertical="top" wrapText="1" indent="1"/>
    </xf>
    <xf numFmtId="9" fontId="10" fillId="7" borderId="1" xfId="3" applyFont="1" applyFill="1" applyBorder="1" applyAlignment="1">
      <alignment vertical="top" wrapText="1" indent="1"/>
    </xf>
    <xf numFmtId="164" fontId="17" fillId="8" borderId="1" xfId="1" applyNumberFormat="1" applyFont="1" applyFill="1" applyBorder="1" applyAlignment="1">
      <alignment vertical="top" wrapText="1" indent="1"/>
    </xf>
    <xf numFmtId="0" fontId="13" fillId="0" borderId="1" xfId="0" applyFont="1" applyBorder="1" applyAlignment="1">
      <alignment vertical="top" wrapText="1" indent="1"/>
    </xf>
    <xf numFmtId="3" fontId="10" fillId="0" borderId="1" xfId="0" applyNumberFormat="1" applyFont="1" applyBorder="1" applyAlignment="1">
      <alignment horizontal="right" vertical="top" wrapText="1" indent="1"/>
    </xf>
    <xf numFmtId="164" fontId="17" fillId="8" borderId="1" xfId="0" applyNumberFormat="1" applyFont="1" applyFill="1" applyBorder="1" applyAlignment="1">
      <alignment vertical="top" wrapText="1" indent="1"/>
    </xf>
    <xf numFmtId="164" fontId="0" fillId="8" borderId="1" xfId="0" applyNumberFormat="1" applyFill="1" applyBorder="1"/>
    <xf numFmtId="164" fontId="10" fillId="2" borderId="1" xfId="1" applyNumberFormat="1" applyFont="1" applyFill="1" applyBorder="1" applyAlignment="1">
      <alignment vertical="top" wrapText="1"/>
    </xf>
    <xf numFmtId="164" fontId="10" fillId="0" borderId="1" xfId="1" applyNumberFormat="1" applyFont="1" applyBorder="1" applyAlignment="1">
      <alignment vertical="top" wrapText="1"/>
    </xf>
    <xf numFmtId="0" fontId="19" fillId="0" borderId="1" xfId="0" applyFont="1" applyBorder="1" applyAlignment="1">
      <alignment vertical="top" wrapText="1" indent="1"/>
    </xf>
    <xf numFmtId="164" fontId="20" fillId="2" borderId="1" xfId="1" applyNumberFormat="1" applyFont="1" applyFill="1" applyBorder="1" applyAlignment="1">
      <alignment vertical="top" wrapText="1"/>
    </xf>
    <xf numFmtId="164" fontId="20" fillId="7" borderId="1" xfId="1" applyNumberFormat="1" applyFont="1" applyFill="1" applyBorder="1" applyAlignment="1">
      <alignment vertical="top" wrapText="1"/>
    </xf>
    <xf numFmtId="3" fontId="17" fillId="8" borderId="1" xfId="0" applyNumberFormat="1" applyFont="1" applyFill="1" applyBorder="1" applyAlignment="1">
      <alignment wrapText="1"/>
    </xf>
    <xf numFmtId="0" fontId="20" fillId="2" borderId="1" xfId="0" applyFont="1" applyFill="1" applyBorder="1" applyAlignment="1">
      <alignment vertical="top" wrapText="1" indent="1"/>
    </xf>
    <xf numFmtId="0" fontId="10" fillId="0" borderId="1" xfId="0" applyFont="1" applyBorder="1" applyAlignment="1">
      <alignment horizontal="right" vertical="top" wrapText="1" indent="1"/>
    </xf>
    <xf numFmtId="164" fontId="10" fillId="2" borderId="1" xfId="1" applyNumberFormat="1" applyFont="1" applyFill="1" applyBorder="1" applyAlignment="1">
      <alignment horizontal="right" vertical="top" wrapText="1"/>
    </xf>
    <xf numFmtId="164" fontId="10" fillId="0" borderId="1" xfId="1" applyNumberFormat="1" applyFont="1" applyBorder="1" applyAlignment="1">
      <alignment horizontal="right" vertical="top" wrapText="1"/>
    </xf>
    <xf numFmtId="0" fontId="10" fillId="7" borderId="1" xfId="0" applyFont="1" applyFill="1" applyBorder="1" applyAlignment="1">
      <alignment horizontal="right" vertical="top" wrapText="1" indent="1"/>
    </xf>
    <xf numFmtId="3" fontId="10" fillId="7" borderId="1" xfId="0" applyNumberFormat="1" applyFont="1" applyFill="1" applyBorder="1" applyAlignment="1">
      <alignment horizontal="right" vertical="top" wrapText="1" indent="1"/>
    </xf>
    <xf numFmtId="3" fontId="17" fillId="7" borderId="1" xfId="0" applyNumberFormat="1" applyFont="1" applyFill="1" applyBorder="1" applyAlignment="1">
      <alignment vertical="top" wrapText="1" indent="1"/>
    </xf>
    <xf numFmtId="164" fontId="17" fillId="7" borderId="1" xfId="1" applyNumberFormat="1" applyFont="1" applyFill="1" applyBorder="1" applyAlignment="1">
      <alignment vertical="top" wrapText="1" indent="1"/>
    </xf>
    <xf numFmtId="9" fontId="0" fillId="7" borderId="1" xfId="3" applyFont="1" applyFill="1" applyBorder="1"/>
    <xf numFmtId="9" fontId="9" fillId="7" borderId="1" xfId="3" applyFont="1" applyFill="1" applyBorder="1" applyAlignment="1">
      <alignment horizontal="center" vertical="center" wrapText="1"/>
    </xf>
    <xf numFmtId="0" fontId="19" fillId="0" borderId="1" xfId="0" applyFont="1" applyBorder="1" applyAlignment="1">
      <alignment horizontal="left" vertical="center" wrapText="1" indent="1"/>
    </xf>
    <xf numFmtId="0" fontId="21" fillId="0" borderId="1" xfId="0" applyFont="1" applyBorder="1" applyAlignment="1">
      <alignment horizontal="left" vertical="center" wrapText="1" indent="1"/>
    </xf>
    <xf numFmtId="164" fontId="10" fillId="2" borderId="1" xfId="1" applyNumberFormat="1" applyFont="1" applyFill="1" applyBorder="1" applyAlignment="1">
      <alignment vertical="top" wrapText="1" indent="1"/>
    </xf>
    <xf numFmtId="0" fontId="20" fillId="7" borderId="1" xfId="0" applyFont="1" applyFill="1" applyBorder="1" applyAlignment="1">
      <alignment vertical="top" wrapText="1" indent="1"/>
    </xf>
    <xf numFmtId="164" fontId="10" fillId="7" borderId="1" xfId="1" quotePrefix="1" applyNumberFormat="1" applyFont="1" applyFill="1" applyBorder="1" applyAlignment="1">
      <alignment vertical="top" wrapText="1" indent="1"/>
    </xf>
    <xf numFmtId="164" fontId="10" fillId="7" borderId="1" xfId="1" applyNumberFormat="1" applyFont="1" applyFill="1" applyBorder="1" applyAlignment="1">
      <alignment vertical="top" wrapText="1"/>
    </xf>
    <xf numFmtId="164" fontId="20" fillId="2" borderId="1" xfId="1" applyNumberFormat="1" applyFont="1" applyFill="1" applyBorder="1" applyAlignment="1">
      <alignment vertical="top" wrapText="1" indent="1"/>
    </xf>
    <xf numFmtId="164" fontId="20" fillId="7" borderId="1" xfId="1" applyNumberFormat="1" applyFont="1" applyFill="1" applyBorder="1" applyAlignment="1">
      <alignment vertical="top" wrapText="1" indent="1"/>
    </xf>
    <xf numFmtId="0" fontId="19" fillId="7" borderId="1" xfId="0" applyFont="1" applyFill="1" applyBorder="1" applyAlignment="1">
      <alignment vertical="top" wrapText="1" indent="1"/>
    </xf>
    <xf numFmtId="9" fontId="20" fillId="7" borderId="1" xfId="3" applyFont="1" applyFill="1" applyBorder="1" applyAlignment="1">
      <alignment vertical="top" wrapText="1" indent="1"/>
    </xf>
    <xf numFmtId="0" fontId="20" fillId="2" borderId="1" xfId="0" applyFont="1" applyFill="1" applyBorder="1" applyAlignment="1">
      <alignment vertical="top" wrapText="1"/>
    </xf>
    <xf numFmtId="0" fontId="7" fillId="0" borderId="1" xfId="0" applyFont="1" applyBorder="1" applyAlignment="1">
      <alignment vertical="top" wrapText="1"/>
    </xf>
    <xf numFmtId="0" fontId="7" fillId="7" borderId="1" xfId="0" applyFont="1" applyFill="1" applyBorder="1" applyAlignment="1">
      <alignment vertical="top" wrapText="1"/>
    </xf>
    <xf numFmtId="10" fontId="10" fillId="0" borderId="1" xfId="0" applyNumberFormat="1" applyFont="1" applyBorder="1" applyAlignment="1">
      <alignment vertical="top" wrapText="1" indent="1"/>
    </xf>
    <xf numFmtId="9" fontId="10" fillId="2" borderId="1" xfId="0" applyNumberFormat="1" applyFont="1" applyFill="1" applyBorder="1" applyAlignment="1">
      <alignment vertical="top" wrapText="1"/>
    </xf>
    <xf numFmtId="9" fontId="10" fillId="2" borderId="1" xfId="3" applyFont="1" applyFill="1" applyBorder="1" applyAlignment="1">
      <alignment vertical="top" wrapText="1"/>
    </xf>
    <xf numFmtId="9" fontId="10" fillId="7" borderId="1" xfId="0" applyNumberFormat="1" applyFont="1" applyFill="1" applyBorder="1" applyAlignment="1">
      <alignment vertical="top" wrapText="1"/>
    </xf>
    <xf numFmtId="0" fontId="10" fillId="7" borderId="1" xfId="0" applyFont="1" applyFill="1" applyBorder="1" applyAlignment="1">
      <alignment vertical="top" wrapText="1"/>
    </xf>
    <xf numFmtId="9" fontId="17" fillId="8" borderId="1" xfId="0" applyNumberFormat="1" applyFont="1" applyFill="1" applyBorder="1" applyAlignment="1">
      <alignment horizontal="right" vertical="top" wrapText="1" indent="1"/>
    </xf>
    <xf numFmtId="9" fontId="0" fillId="0" borderId="0" xfId="3" applyFont="1"/>
    <xf numFmtId="0" fontId="0" fillId="8" borderId="0" xfId="0" applyFill="1"/>
    <xf numFmtId="0" fontId="22" fillId="0" borderId="1" xfId="0" applyFont="1" applyBorder="1" applyAlignment="1">
      <alignment vertical="center"/>
    </xf>
    <xf numFmtId="0" fontId="23" fillId="0" borderId="1" xfId="0" applyFont="1" applyBorder="1"/>
    <xf numFmtId="0" fontId="23" fillId="0" borderId="0" xfId="0" applyFont="1"/>
    <xf numFmtId="0" fontId="8" fillId="0" borderId="1" xfId="0" applyFont="1" applyBorder="1" applyAlignment="1">
      <alignment horizontal="center" wrapText="1"/>
    </xf>
    <xf numFmtId="0" fontId="9" fillId="0" borderId="1" xfId="0" applyFont="1" applyBorder="1" applyAlignment="1">
      <alignment horizontal="center" vertical="center" wrapText="1"/>
    </xf>
    <xf numFmtId="0" fontId="24" fillId="0" borderId="1" xfId="0" applyFont="1" applyBorder="1" applyAlignment="1">
      <alignment horizontal="left" vertical="center" wrapText="1" indent="1"/>
    </xf>
    <xf numFmtId="164" fontId="10" fillId="8" borderId="1" xfId="1" applyNumberFormat="1" applyFont="1" applyFill="1" applyBorder="1" applyAlignment="1">
      <alignment vertical="top" wrapText="1" indent="1"/>
    </xf>
    <xf numFmtId="0" fontId="10" fillId="8" borderId="1" xfId="0" applyFont="1" applyFill="1" applyBorder="1" applyAlignment="1">
      <alignment vertical="top" wrapText="1" indent="1"/>
    </xf>
    <xf numFmtId="0" fontId="20" fillId="0" borderId="1" xfId="0" applyFont="1" applyBorder="1" applyAlignment="1">
      <alignment vertical="top" wrapText="1"/>
    </xf>
    <xf numFmtId="0" fontId="17" fillId="0" borderId="1" xfId="0" applyFont="1" applyBorder="1" applyAlignment="1">
      <alignment vertical="top" wrapText="1" indent="1"/>
    </xf>
    <xf numFmtId="0" fontId="2" fillId="0" borderId="1" xfId="0" applyFont="1" applyBorder="1"/>
    <xf numFmtId="0" fontId="25" fillId="0" borderId="1" xfId="0" applyFont="1" applyBorder="1" applyAlignment="1">
      <alignment vertical="center"/>
    </xf>
    <xf numFmtId="0" fontId="26" fillId="0" borderId="1" xfId="0" applyFont="1" applyBorder="1"/>
    <xf numFmtId="0" fontId="26" fillId="0" borderId="0" xfId="0" applyFont="1"/>
    <xf numFmtId="0" fontId="25" fillId="0" borderId="1" xfId="0" applyFont="1" applyBorder="1" applyAlignment="1">
      <alignment horizontal="center" wrapText="1"/>
    </xf>
    <xf numFmtId="0" fontId="27" fillId="0" borderId="1" xfId="0" applyFont="1" applyBorder="1" applyAlignment="1">
      <alignment horizontal="center" wrapText="1"/>
    </xf>
    <xf numFmtId="0" fontId="28" fillId="0" borderId="1" xfId="0" applyFont="1" applyBorder="1" applyAlignment="1">
      <alignment horizontal="center" vertical="center" wrapText="1"/>
    </xf>
    <xf numFmtId="0" fontId="25" fillId="0" borderId="1" xfId="0" applyFont="1" applyBorder="1" applyAlignment="1">
      <alignment horizontal="left" vertical="center" wrapText="1" indent="1"/>
    </xf>
    <xf numFmtId="9" fontId="10" fillId="2" borderId="1" xfId="0" applyNumberFormat="1" applyFont="1" applyFill="1" applyBorder="1" applyAlignment="1">
      <alignment vertical="top" wrapText="1" indent="1"/>
    </xf>
    <xf numFmtId="0" fontId="7" fillId="7" borderId="1" xfId="0" applyFont="1" applyFill="1" applyBorder="1" applyAlignment="1">
      <alignment horizontal="left" vertical="center" wrapText="1" indent="1"/>
    </xf>
    <xf numFmtId="164" fontId="10" fillId="0" borderId="1" xfId="1" applyNumberFormat="1" applyFont="1" applyFill="1" applyBorder="1" applyAlignment="1">
      <alignment vertical="top" wrapText="1" indent="1"/>
    </xf>
    <xf numFmtId="0" fontId="22" fillId="0" borderId="1" xfId="0" applyFont="1" applyBorder="1" applyAlignment="1">
      <alignment horizontal="left" vertical="center" wrapText="1" indent="1"/>
    </xf>
    <xf numFmtId="164" fontId="22" fillId="0" borderId="1" xfId="1" applyNumberFormat="1" applyFont="1" applyBorder="1" applyAlignment="1">
      <alignment vertical="top" wrapText="1" indent="1"/>
    </xf>
    <xf numFmtId="0" fontId="29" fillId="0" borderId="1" xfId="0" applyFont="1" applyBorder="1" applyAlignment="1">
      <alignment vertical="top" wrapText="1" indent="1"/>
    </xf>
    <xf numFmtId="0" fontId="22" fillId="0" borderId="1" xfId="0" applyFont="1" applyBorder="1" applyAlignment="1">
      <alignment vertical="top" wrapText="1" indent="1"/>
    </xf>
    <xf numFmtId="0" fontId="10" fillId="0" borderId="1" xfId="0" applyFont="1" applyBorder="1" applyAlignment="1">
      <alignment horizontal="left" vertical="center" wrapText="1" indent="1"/>
    </xf>
    <xf numFmtId="0" fontId="20" fillId="0" borderId="2" xfId="0" applyFont="1" applyBorder="1" applyAlignment="1">
      <alignment horizontal="center" vertical="top" wrapText="1"/>
    </xf>
    <xf numFmtId="0" fontId="30" fillId="0" borderId="1" xfId="0" applyFont="1" applyBorder="1" applyAlignment="1">
      <alignment vertical="center"/>
    </xf>
    <xf numFmtId="0" fontId="31" fillId="0" borderId="1" xfId="0" applyFont="1" applyBorder="1" applyAlignment="1">
      <alignment horizontal="center" wrapText="1"/>
    </xf>
    <xf numFmtId="0" fontId="32" fillId="0" borderId="1" xfId="0" applyFont="1" applyBorder="1" applyAlignment="1">
      <alignment horizontal="center" vertical="center" wrapText="1"/>
    </xf>
    <xf numFmtId="0" fontId="30" fillId="0" borderId="1" xfId="0" applyFont="1" applyBorder="1" applyAlignment="1">
      <alignment horizontal="left" vertical="center" wrapText="1" indent="1"/>
    </xf>
    <xf numFmtId="0" fontId="33" fillId="0" borderId="1" xfId="0" applyFont="1" applyBorder="1" applyAlignment="1">
      <alignment vertical="top" wrapText="1" indent="1"/>
    </xf>
    <xf numFmtId="0" fontId="33" fillId="2" borderId="1" xfId="0" applyFont="1" applyFill="1" applyBorder="1" applyAlignment="1">
      <alignment vertical="top" wrapText="1" indent="1"/>
    </xf>
    <xf numFmtId="0" fontId="33" fillId="7" borderId="1" xfId="0" applyFont="1" applyFill="1" applyBorder="1" applyAlignment="1">
      <alignment vertical="top" wrapText="1" indent="1"/>
    </xf>
    <xf numFmtId="0" fontId="33" fillId="8" borderId="1" xfId="0" applyFont="1" applyFill="1" applyBorder="1" applyAlignment="1">
      <alignment vertical="top" wrapText="1" indent="1"/>
    </xf>
    <xf numFmtId="0" fontId="34" fillId="0" borderId="1" xfId="0" applyFont="1" applyBorder="1" applyAlignment="1">
      <alignment vertical="top" wrapText="1" indent="1"/>
    </xf>
    <xf numFmtId="0" fontId="36" fillId="0" borderId="1" xfId="0" applyFont="1" applyBorder="1" applyAlignment="1">
      <alignment vertical="center"/>
    </xf>
    <xf numFmtId="0" fontId="37" fillId="0" borderId="1" xfId="0" applyFont="1" applyBorder="1"/>
    <xf numFmtId="0" fontId="37" fillId="0" borderId="0" xfId="0" applyFont="1"/>
    <xf numFmtId="0" fontId="36" fillId="0" borderId="1" xfId="0" applyFont="1" applyBorder="1" applyAlignment="1">
      <alignment horizontal="center" wrapText="1"/>
    </xf>
    <xf numFmtId="0" fontId="38" fillId="0" borderId="1" xfId="0" applyFont="1" applyBorder="1" applyAlignment="1">
      <alignment horizontal="center" vertical="center" wrapText="1"/>
    </xf>
    <xf numFmtId="0" fontId="39" fillId="0" borderId="1" xfId="0" applyFont="1" applyBorder="1" applyAlignment="1">
      <alignment vertical="top" wrapText="1" indent="1"/>
    </xf>
    <xf numFmtId="0" fontId="39" fillId="2" borderId="1" xfId="0" applyFont="1" applyFill="1" applyBorder="1" applyAlignment="1">
      <alignment vertical="top" wrapText="1" indent="1"/>
    </xf>
    <xf numFmtId="0" fontId="39" fillId="7" borderId="1" xfId="0" applyFont="1" applyFill="1" applyBorder="1" applyAlignment="1">
      <alignment vertical="top" wrapText="1" indent="1"/>
    </xf>
    <xf numFmtId="0" fontId="39" fillId="8" borderId="1" xfId="0" applyFont="1" applyFill="1" applyBorder="1" applyAlignment="1">
      <alignment vertical="top" wrapText="1" indent="1"/>
    </xf>
    <xf numFmtId="0" fontId="2" fillId="5" borderId="1" xfId="0" applyFont="1" applyFill="1" applyBorder="1" applyAlignment="1">
      <alignment wrapText="1"/>
    </xf>
    <xf numFmtId="0" fontId="0" fillId="0" borderId="1" xfId="0" applyBorder="1" applyAlignment="1">
      <alignment horizontal="left" wrapText="1"/>
    </xf>
    <xf numFmtId="3" fontId="0" fillId="0" borderId="1" xfId="0" applyNumberFormat="1" applyBorder="1" applyAlignment="1">
      <alignment horizontal="center" vertical="center" wrapText="1"/>
    </xf>
    <xf numFmtId="0" fontId="0" fillId="0" borderId="0" xfId="0" applyAlignment="1">
      <alignment horizontal="left"/>
    </xf>
    <xf numFmtId="3" fontId="0" fillId="6" borderId="1" xfId="0" applyNumberFormat="1" applyFill="1" applyBorder="1" applyAlignment="1">
      <alignment vertical="top"/>
    </xf>
    <xf numFmtId="0" fontId="12" fillId="0" borderId="1" xfId="0" applyFont="1" applyBorder="1" applyAlignment="1">
      <alignment horizontal="left" vertical="top" wrapText="1"/>
    </xf>
    <xf numFmtId="0" fontId="7" fillId="0" borderId="1" xfId="0" applyFont="1" applyBorder="1" applyAlignment="1">
      <alignment vertical="top" wrapText="1" indent="1"/>
    </xf>
    <xf numFmtId="0" fontId="10" fillId="0" borderId="1" xfId="0" applyFont="1" applyBorder="1" applyAlignment="1">
      <alignment vertical="top" wrapText="1" indent="1"/>
    </xf>
    <xf numFmtId="0" fontId="8" fillId="8" borderId="1" xfId="0" applyFont="1" applyFill="1" applyBorder="1" applyAlignment="1">
      <alignment horizontal="center" wrapText="1"/>
    </xf>
    <xf numFmtId="0" fontId="8" fillId="7" borderId="1" xfId="0" applyFont="1" applyFill="1" applyBorder="1" applyAlignment="1">
      <alignment horizontal="center" wrapText="1"/>
    </xf>
    <xf numFmtId="0" fontId="7" fillId="7" borderId="1" xfId="0" applyFont="1" applyFill="1" applyBorder="1" applyAlignment="1">
      <alignment vertical="top" wrapText="1" indent="1"/>
    </xf>
    <xf numFmtId="0" fontId="10" fillId="7" borderId="1" xfId="0" applyFont="1" applyFill="1" applyBorder="1" applyAlignment="1">
      <alignment vertical="top" wrapText="1" indent="1"/>
    </xf>
    <xf numFmtId="0" fontId="10" fillId="0" borderId="2" xfId="0" applyFont="1" applyBorder="1" applyAlignment="1">
      <alignment horizontal="center" vertical="top" wrapText="1"/>
    </xf>
    <xf numFmtId="0" fontId="10" fillId="0" borderId="7" xfId="0" applyFont="1" applyBorder="1" applyAlignment="1">
      <alignment horizontal="center" vertical="top" wrapText="1"/>
    </xf>
    <xf numFmtId="0" fontId="10" fillId="0" borderId="3" xfId="0" applyFont="1" applyBorder="1" applyAlignment="1">
      <alignment horizontal="center" vertical="top" wrapText="1"/>
    </xf>
    <xf numFmtId="10" fontId="19" fillId="0" borderId="2" xfId="0" applyNumberFormat="1" applyFont="1" applyBorder="1" applyAlignment="1">
      <alignment horizontal="left" vertical="center" wrapText="1"/>
    </xf>
    <xf numFmtId="10" fontId="19" fillId="0" borderId="7" xfId="0" applyNumberFormat="1" applyFont="1" applyBorder="1" applyAlignment="1">
      <alignment horizontal="left" vertical="center" wrapText="1"/>
    </xf>
    <xf numFmtId="10" fontId="19" fillId="0" borderId="3" xfId="0" applyNumberFormat="1" applyFont="1" applyBorder="1" applyAlignment="1">
      <alignment horizontal="left" vertical="center"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10" fillId="7" borderId="2" xfId="0" applyFont="1" applyFill="1" applyBorder="1" applyAlignment="1">
      <alignment horizontal="center" vertical="top" wrapText="1"/>
    </xf>
    <xf numFmtId="0" fontId="10" fillId="7" borderId="7" xfId="0" applyFont="1" applyFill="1" applyBorder="1" applyAlignment="1">
      <alignment horizontal="center" vertical="top" wrapText="1"/>
    </xf>
    <xf numFmtId="0" fontId="10" fillId="7" borderId="3" xfId="0" applyFont="1" applyFill="1" applyBorder="1" applyAlignment="1">
      <alignment horizontal="center" vertical="top" wrapText="1"/>
    </xf>
    <xf numFmtId="0" fontId="19" fillId="7" borderId="1" xfId="0" applyFont="1" applyFill="1" applyBorder="1" applyAlignment="1">
      <alignment vertical="top" wrapText="1" indent="1"/>
    </xf>
    <xf numFmtId="0" fontId="19" fillId="0" borderId="1" xfId="0" applyFont="1" applyBorder="1" applyAlignment="1">
      <alignment vertical="top" wrapText="1" indent="1"/>
    </xf>
    <xf numFmtId="0" fontId="22" fillId="0" borderId="1" xfId="0" applyFont="1" applyBorder="1" applyAlignment="1">
      <alignment vertical="top" wrapText="1" indent="1"/>
    </xf>
    <xf numFmtId="0" fontId="36" fillId="0" borderId="1" xfId="0" applyFont="1" applyBorder="1" applyAlignment="1">
      <alignment horizontal="center" wrapText="1"/>
    </xf>
    <xf numFmtId="0" fontId="30" fillId="0" borderId="1" xfId="0" applyFont="1" applyBorder="1" applyAlignment="1">
      <alignment vertical="top" wrapText="1" indent="1"/>
    </xf>
    <xf numFmtId="0" fontId="8" fillId="0" borderId="1" xfId="0" applyFont="1" applyBorder="1" applyAlignment="1">
      <alignment horizontal="center" wrapText="1"/>
    </xf>
    <xf numFmtId="0" fontId="31" fillId="0" borderId="1" xfId="0" applyFont="1" applyBorder="1" applyAlignment="1">
      <alignment horizontal="center" wrapText="1"/>
    </xf>
    <xf numFmtId="0" fontId="25" fillId="0" borderId="1" xfId="0" applyFont="1" applyBorder="1" applyAlignment="1">
      <alignment vertical="top" wrapText="1" indent="1"/>
    </xf>
    <xf numFmtId="0" fontId="27" fillId="0" borderId="1" xfId="0" applyFont="1" applyBorder="1" applyAlignment="1">
      <alignment horizontal="center" wrapText="1"/>
    </xf>
    <xf numFmtId="0" fontId="24" fillId="0" borderId="1" xfId="0" applyFont="1" applyBorder="1" applyAlignment="1">
      <alignment vertical="top" wrapText="1" indent="1"/>
    </xf>
    <xf numFmtId="3" fontId="5" fillId="0" borderId="5" xfId="2" applyNumberFormat="1" applyBorder="1" applyAlignment="1">
      <alignment horizontal="center" vertical="center"/>
    </xf>
    <xf numFmtId="3" fontId="5" fillId="0" borderId="6" xfId="2"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3" fontId="0" fillId="0" borderId="5" xfId="0" applyNumberFormat="1" applyBorder="1" applyAlignment="1">
      <alignment horizontal="right" vertical="center"/>
    </xf>
    <xf numFmtId="3" fontId="0" fillId="0" borderId="6" xfId="0" applyNumberFormat="1"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3" fontId="0" fillId="0" borderId="5" xfId="0" applyNumberFormat="1" applyBorder="1" applyAlignment="1">
      <alignment vertical="center"/>
    </xf>
    <xf numFmtId="3" fontId="0" fillId="0" borderId="6" xfId="0" applyNumberFormat="1" applyBorder="1" applyAlignment="1">
      <alignment vertical="center"/>
    </xf>
    <xf numFmtId="3" fontId="5" fillId="0" borderId="4" xfId="2"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3" fontId="0" fillId="0" borderId="4" xfId="0" applyNumberFormat="1" applyBorder="1" applyAlignment="1">
      <alignment horizontal="right" vertical="center"/>
    </xf>
    <xf numFmtId="0" fontId="0" fillId="3" borderId="1" xfId="0" applyFill="1" applyBorder="1" applyAlignment="1">
      <alignment horizontal="left" wrapText="1"/>
    </xf>
    <xf numFmtId="0" fontId="0" fillId="0" borderId="1" xfId="0" applyBorder="1" applyAlignment="1">
      <alignment horizontal="left" vertical="top" wrapText="1"/>
    </xf>
    <xf numFmtId="0" fontId="2" fillId="5" borderId="1" xfId="0" applyFont="1" applyFill="1" applyBorder="1" applyAlignment="1">
      <alignment horizontal="center" vertical="center"/>
    </xf>
    <xf numFmtId="0" fontId="2" fillId="5" borderId="1" xfId="0" applyFont="1" applyFill="1"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2" fillId="5" borderId="2"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3" xfId="0" applyFont="1" applyFill="1" applyBorder="1" applyAlignment="1">
      <alignment horizontal="center" vertical="center"/>
    </xf>
    <xf numFmtId="0" fontId="2" fillId="17" borderId="2" xfId="0" applyFont="1" applyFill="1" applyBorder="1" applyAlignment="1">
      <alignment horizontal="left" vertical="center"/>
    </xf>
    <xf numFmtId="0" fontId="2" fillId="17" borderId="7" xfId="0" applyFont="1" applyFill="1" applyBorder="1" applyAlignment="1">
      <alignment horizontal="left" vertical="center"/>
    </xf>
    <xf numFmtId="0" fontId="2" fillId="17" borderId="3" xfId="0" applyFont="1" applyFill="1" applyBorder="1" applyAlignment="1">
      <alignment horizontal="left" vertical="center"/>
    </xf>
    <xf numFmtId="9" fontId="0" fillId="6" borderId="1" xfId="0" applyNumberFormat="1" applyFill="1" applyBorder="1"/>
    <xf numFmtId="10" fontId="0" fillId="6" borderId="1" xfId="0" applyNumberFormat="1" applyFill="1" applyBorder="1"/>
  </cellXfs>
  <cellStyles count="4">
    <cellStyle name="Comma" xfId="1" builtinId="3"/>
    <cellStyle name="Hyperlink" xfId="2" builtinId="8"/>
    <cellStyle name="Normal" xfId="0" builtinId="0"/>
    <cellStyle name="Percent" xfId="3" builtinId="5"/>
  </cellStyles>
  <dxfs count="13">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left" vertical="top" textRotation="0" wrapText="1" indent="0" justifyLastLine="0" shrinkToFit="0" readingOrder="0"/>
    </dxf>
    <dxf>
      <border>
        <bottom style="thin">
          <color indexed="64"/>
        </bottom>
      </border>
    </dxf>
    <dxf>
      <font>
        <strike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Truong Duc Thang" id="{4544CDEA-76C3-4B91-90A4-D4FCFB7A4584}" userId="Truong Duc Thang" providerId="None"/>
  <person displayName="Do Thi Thanh Huyen" id="{333C2FB9-2255-4968-82EE-B0D040051A1F}" userId="S::do.thi.thanh.huyen@undp.org::c18c9a31-bcfc-402f-931e-dd315f3fa95f" providerId="AD"/>
  <person displayName="Nguyen Thi Ngoc Han" id="{2CA0F014-49E8-407E-97AC-C96AC3483AAD}" userId="S::nguyen.thi.ngoc.han@undp.org::2ca00b3a-35fe-44d6-81f6-dcc942c652f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589787-46A5-4C81-8B4E-BED0BE3B1B3F}" name="Table1" displayName="Table1" ref="B5:I15" headerRowDxfId="12" dataDxfId="10" totalsRowDxfId="8" headerRowBorderDxfId="11" tableBorderDxfId="9">
  <autoFilter ref="B5:I15" xr:uid="{00000000-0009-0000-0100-000001000000}"/>
  <tableColumns count="8">
    <tableColumn id="1" xr3:uid="{84CF184D-A6B7-427B-A3ED-46CE5A0FF9D0}" name="Region" dataDxfId="7"/>
    <tableColumn id="2" xr3:uid="{0378B4CA-B0C8-4497-BDDA-00CFC8DB6ED0}" name="Country" dataDxfId="6"/>
    <tableColumn id="3" xr3:uid="{40FB926D-1726-403B-9F42-663F10E53F1F}" name="CPD 2022-2026 Output" dataDxfId="5"/>
    <tableColumn id="5" xr3:uid="{B7239AB9-E451-42D5-B36A-1E53AF439704}" name="SP 2022-2025 Output" dataDxfId="4"/>
    <tableColumn id="9" xr3:uid="{69CEC28E-5ABA-4249-BF43-00D967C7BF0D}" name="CPD Outcome" dataDxfId="3"/>
    <tableColumn id="10" xr3:uid="{D0C931E6-1CE7-4F0A-9A6B-F0507627F15B}" name="CPD Outcome Description" dataDxfId="2"/>
    <tableColumn id="7" xr3:uid="{D659DA8F-FED6-49C6-8A93-62575163437F}" name="SP Outcome" dataDxfId="1"/>
    <tableColumn id="8" xr3:uid="{6EBE7756-A4B7-4DE3-BA14-9D622B86B3D4}" name="SP Outcome 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40" dT="2020-01-09T10:04:42.58" personId="{2CA0F014-49E8-407E-97AC-C96AC3483AAD}" id="{CDCBC511-DD72-4F4E-8B7A-9906E793FDCE}">
    <text>UNDP projects reduction in 2019 (est. by Truong and Hang)
158,885 tCO2e</text>
  </threadedComment>
  <threadedComment ref="H84" dT="2020-01-09T10:30:05.33" personId="{2CA0F014-49E8-407E-97AC-C96AC3483AAD}" id="{7CE5B0B4-38B6-4401-ACD3-D37025F6C3C0}">
    <text>2019 data includes 6 months from Jan-Jun 2019 (figures from the Legal Aid Agency, MOJ)</text>
  </threadedComment>
  <threadedComment ref="H86" dT="2020-01-09T10:30:30.45" personId="{2CA0F014-49E8-407E-97AC-C96AC3483AAD}" id="{97AE3E26-E8D1-4548-9850-B37B800106FE}">
    <text>2019 data includes 6 months from Jan-Jun 2019 (figures from the Legal Aid Agency, MOJ)</text>
  </threadedComment>
  <threadedComment ref="M86" dT="2020-01-09T10:27:39.40" personId="{2CA0F014-49E8-407E-97AC-C96AC3483AAD}" id="{DF8E6810-AF67-4BE3-A7A5-0896C5AFB037}">
    <text>Updated data for 2017 and 2018 provided by Sean and Hien in Jan 2020</text>
  </threadedComment>
  <threadedComment ref="M88" dT="2020-01-09T10:28:36.78" personId="{2CA0F014-49E8-407E-97AC-C96AC3483AAD}" id="{734CE517-DAC2-4E41-B988-6AD2ACD39923}">
    <text>Updated data for 2017 and 2018 provided by Sean and Hien in Jan 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B88" dT="2022-02-24T07:04:55.12" personId="{333C2FB9-2255-4968-82EE-B0D040051A1F}" id="{7CD7117B-BCA1-4638-AA9C-FEB81768440C}">
    <text>[NA as users are registered under spouses' names if married by the 2014 Land Law]</text>
  </threadedComment>
  <threadedComment ref="B90" dT="2022-02-24T07:05:00.10" personId="{333C2FB9-2255-4968-82EE-B0D040051A1F}" id="{FF97B0D4-0E79-4615-9276-C7EFEB73A16B}">
    <text>[NA as users are registered under spouses' names if married by the 2014 Land Law]</text>
  </threadedComment>
</ThreadedComments>
</file>

<file path=xl/threadedComments/threadedComment3.xml><?xml version="1.0" encoding="utf-8"?>
<ThreadedComments xmlns="http://schemas.microsoft.com/office/spreadsheetml/2018/threadedcomments" xmlns:x="http://schemas.openxmlformats.org/spreadsheetml/2006/main">
  <threadedComment ref="H20" dT="2021-11-08T11:25:42.80" personId="{4544CDEA-76C3-4B91-90A4-D4FCFB7A4584}" id="{43707453-7885-48EC-8FE9-E34D4EE0F71B}">
    <text>Need to work with POs to match</text>
  </threadedComment>
</ThreadedComments>
</file>

<file path=xl/threadedComments/threadedComment4.xml><?xml version="1.0" encoding="utf-8"?>
<ThreadedComments xmlns="http://schemas.microsoft.com/office/spreadsheetml/2018/threadedcomments" xmlns:x="http://schemas.openxmlformats.org/spreadsheetml/2006/main">
  <threadedComment ref="H22" dT="2021-11-08T11:25:42.80" personId="{4544CDEA-76C3-4B91-90A4-D4FCFB7A4584}" id="{15348298-71DC-4582-B943-FAFE531CDFB8}">
    <text>Need to work with POs to match</text>
  </threadedComment>
</ThreadedComments>
</file>

<file path=xl/threadedComments/threadedComment5.xml><?xml version="1.0" encoding="utf-8"?>
<ThreadedComments xmlns="http://schemas.microsoft.com/office/spreadsheetml/2018/threadedcomments" xmlns:x="http://schemas.openxmlformats.org/spreadsheetml/2006/main">
  <threadedComment ref="H19" dT="2021-11-08T11:25:42.80" personId="{4544CDEA-76C3-4B91-90A4-D4FCFB7A4584}" id="{9DEC8E35-14AD-443B-8407-9AF5D7F0029B}">
    <text>Need to work with POs to match</text>
  </threadedComment>
</ThreadedComments>
</file>

<file path=xl/threadedComments/threadedComment6.xml><?xml version="1.0" encoding="utf-8"?>
<ThreadedComments xmlns="http://schemas.microsoft.com/office/spreadsheetml/2018/threadedcomments" xmlns:x="http://schemas.openxmlformats.org/spreadsheetml/2006/main">
  <threadedComment ref="I19" dT="2021-11-08T11:25:42.80" personId="{4544CDEA-76C3-4B91-90A4-D4FCFB7A4584}" id="{EE2A05B1-125B-4172-BAF9-86B7BCB51731}">
    <text>Need to work with POs to match</text>
  </threadedComment>
</ThreadedComments>
</file>

<file path=xl/threadedComments/threadedComment7.xml><?xml version="1.0" encoding="utf-8"?>
<ThreadedComments xmlns="http://schemas.microsoft.com/office/spreadsheetml/2018/threadedcomments" xmlns:x="http://schemas.openxmlformats.org/spreadsheetml/2006/main">
  <threadedComment ref="I19" dT="2021-11-08T11:25:42.80" personId="{4544CDEA-76C3-4B91-90A4-D4FCFB7A4584}" id="{361107C8-6C39-4AF3-9920-34BBDC47760A}">
    <text>Need to work with POs to match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8749%20EU%20Deforestation%20Free%20project&amp;viewid=95848e9e%2Dbd28%2D4962%2Dba94%2D8849e5e08a4c" TargetMode="External"/><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1.bin"/><Relationship Id="rId1" Type="http://schemas.openxmlformats.org/officeDocument/2006/relationships/hyperlink" Target="https://intranet.undp.org/docs/pdc/_layouts/WopiFrame.aspx?sourcedoc=/docs/pdc/Documents/VNM/00._Project_Document_revised_after_LPAC.docx.pdf&amp;action=default&amp;Source=https%3A%2F%2Fintranet%2Eundp%2Eorg%2Fdocs%2Fpdc%2FDocuments%2FForms%2FAllItems%2Easpx%3FRootFolder%3D%252Fdocs%252Fpdc%252FDocuments%252FVNM%26FilterField1%3DUndpProjectNo%26FilterValue1%3D00136690&amp;DefaultItemOpen=1" TargetMode="External"/><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Mine%20Action&amp;viewid=95848e9e%2Dbd28%2D4962%2Dba94%2D8849e5e08a4c" TargetMode="External"/><Relationship Id="rId3"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5982%20Biosphere%20Reserve%20in%20VN%2DPIMS%205659&amp;viewid=95848e9e%2Dbd28%2D4962%2Dba94%2D8849e5e08a4c" TargetMode="External"/><Relationship Id="rId7"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EU%20Jule%20project&amp;viewid=95848e9e%2Dbd28%2D4962%2Dba94%2D8849e5e08a4c" TargetMode="External"/><Relationship Id="rId2"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GCF%201%20project&amp;viewid=95848e9e%2Dbd28%2D4962%2Dba94%2D8849e5e08a4c" TargetMode="External"/><Relationship Id="rId1"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8747%20GCF%202%20Water%20security%20and%20farmers&amp;viewid=95848e9e%2Dbd28%2D4962%2Dba94%2D8849e5e08a4c" TargetMode="External"/><Relationship Id="rId6"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GPT%2095984%20PAPI&amp;viewid=95848e9e%2Dbd28%2D4962%2Dba94%2D8849e5e08a4c" TargetMode="External"/><Relationship Id="rId11" Type="http://schemas.openxmlformats.org/officeDocument/2006/relationships/printerSettings" Target="../printerSettings/printerSettings5.bin"/><Relationship Id="rId5"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131380%20RESPONSE%20TO%20DISASTERS%20IN%20VIET%20NAM&amp;viewid=95848e9e%2Dbd28%2D4962%2Dba94%2D8849e5e08a4c" TargetMode="External"/><Relationship Id="rId10" Type="http://schemas.openxmlformats.org/officeDocument/2006/relationships/hyperlink" Target="https://intranet.undp.org/docs/pdc/_layouts/WopiFrame.aspx?sourcedoc=/docs/pdc/Documents/VNM/00._Project_Document_revised_after_LPAC.docx.pdf&amp;action=default&amp;Source=https%3A%2F%2Fintranet%2Eundp%2Eorg%2Fdocs%2Fpdc%2FDocuments%2FForms%2FAllItems%2Easpx%3FRootFolder%3D%252Fdocs%252Fpdc%252FDocuments%252FVNM%26FilterField1%3DUndpProjectNo%26FilterValue1%3D00136690&amp;DefaultItemOpen=1" TargetMode="External"/><Relationship Id="rId4"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8749%20EU%20Deforestation%20Free%20project&amp;viewid=95848e9e%2Dbd28%2D4962%2Dba94%2D8849e5e08a4c" TargetMode="External"/><Relationship Id="rId9"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IGU%20120177%20Social%20impact%20business&amp;viewid=95848e9e%2Dbd28%2D4962%2Dba94%2D8849e5e08a4c"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Mine%20Action&amp;viewid=95848e9e%2Dbd28%2D4962%2Dba94%2D8849e5e08a4c" TargetMode="External"/><Relationship Id="rId3"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5982%20Biosphere%20Reserve%20in%20VN%2DPIMS%205659&amp;viewid=95848e9e%2Dbd28%2D4962%2Dba94%2D8849e5e08a4c" TargetMode="External"/><Relationship Id="rId7"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EU%20Jule%20project&amp;viewid=95848e9e%2Dbd28%2D4962%2Dba94%2D8849e5e08a4c" TargetMode="External"/><Relationship Id="rId2"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GCF%201%20project&amp;viewid=95848e9e%2Dbd28%2D4962%2Dba94%2D8849e5e08a4c" TargetMode="External"/><Relationship Id="rId1"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8747%20GCF%202%20Water%20security%20and%20farmers&amp;viewid=95848e9e%2Dbd28%2D4962%2Dba94%2D8849e5e08a4c" TargetMode="External"/><Relationship Id="rId6"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GPT%2095984%20PAPI&amp;viewid=95848e9e%2Dbd28%2D4962%2Dba94%2D8849e5e08a4c" TargetMode="External"/><Relationship Id="rId11" Type="http://schemas.openxmlformats.org/officeDocument/2006/relationships/printerSettings" Target="../printerSettings/printerSettings6.bin"/><Relationship Id="rId5"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131380%20RESPONSE%20TO%20DISASTERS%20IN%20VIET%20NAM&amp;viewid=95848e9e%2Dbd28%2D4962%2Dba94%2D8849e5e08a4c" TargetMode="External"/><Relationship Id="rId10" Type="http://schemas.openxmlformats.org/officeDocument/2006/relationships/hyperlink" Target="https://intranet.undp.org/docs/pdc/_layouts/WopiFrame.aspx?sourcedoc=/docs/pdc/Documents/VNM/00._Project_Document_revised_after_LPAC.docx.pdf&amp;action=default&amp;Source=https%3A%2F%2Fintranet%2Eundp%2Eorg%2Fdocs%2Fpdc%2FDocuments%2FForms%2FAllItems%2Easpx%3FRootFolder%3D%252Fdocs%252Fpdc%252FDocuments%252FVNM%26FilterField1%3DUndpProjectNo%26FilterValue1%3D00136690&amp;DefaultItemOpen=1" TargetMode="External"/><Relationship Id="rId4"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8749%20EU%20Deforestation%20Free%20project&amp;viewid=95848e9e%2Dbd28%2D4962%2Dba94%2D8849e5e08a4c" TargetMode="External"/><Relationship Id="rId9"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IGU%20120177%20Social%20impact%20business&amp;viewid=95848e9e%2Dbd28%2D4962%2Dba94%2D8849e5e08a4c"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8747%20GCF%202%20Water%20security%20and%20farmers&amp;viewid=95848e9e%2Dbd28%2D4962%2Dba94%2D8849e5e08a4c" TargetMode="Externa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GCF%201%20project&amp;viewid=95848e9e%2Dbd28%2D4962%2Dba94%2D8849e5e08a4c" TargetMode="External"/><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sites/VNPortfolio/Shared%20Documents/Forms/AllItems.aspx?FolderCTID=0x01200068F6AF2100887841BDBBC587E60921AA&amp;siteid=%7B31411F9E%2D4C38%2D4021%2D995F%2D52E1CBD81F5F%7D&amp;webid=%7BEA798DF9%2DFC5C%2D4294%2D88CA%2D19EB0778A5A4%7D&amp;uniqueid=%7B90F6F12F%2D2596%2D4F72%2D8737%2DAD05AA30472C%7D&amp;id=%2Fsites%2FVNPortfolio%2FShared%20Documents%2FCCE%20095982%20Biosphere%20Reserve%20in%20VN%2DPIMS%205659&amp;viewid=95848e9e%2Dbd28%2D4962%2Dba94%2D8849e5e08a4c" TargetMode="External"/><Relationship Id="rId5" Type="http://schemas.microsoft.com/office/2017/10/relationships/threadedComment" Target="../threadedComments/threadedComment5.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AD04-F632-4507-A28B-19CDBF0E8D22}">
  <dimension ref="A1:O130"/>
  <sheetViews>
    <sheetView zoomScaleNormal="100" workbookViewId="0">
      <selection activeCell="D10" sqref="D10"/>
    </sheetView>
  </sheetViews>
  <sheetFormatPr defaultRowHeight="15" x14ac:dyDescent="0.25"/>
  <cols>
    <col min="1" max="1" width="15" customWidth="1"/>
    <col min="2" max="5" width="12.7109375" customWidth="1"/>
    <col min="6" max="6" width="12.7109375" style="43" customWidth="1"/>
    <col min="7" max="7" width="12.7109375" customWidth="1"/>
    <col min="8" max="8" width="12.7109375" style="43" customWidth="1"/>
    <col min="9" max="12" width="12.7109375" customWidth="1"/>
    <col min="13" max="15" width="35.7109375" customWidth="1"/>
  </cols>
  <sheetData>
    <row r="1" spans="1:15" ht="15.75" x14ac:dyDescent="0.25">
      <c r="A1" s="17" t="s">
        <v>0</v>
      </c>
      <c r="B1" s="3"/>
      <c r="C1" s="3"/>
      <c r="D1" s="3"/>
      <c r="E1" s="3"/>
      <c r="F1" s="18"/>
      <c r="G1" s="3"/>
      <c r="H1" s="18"/>
      <c r="I1" s="3"/>
      <c r="J1" s="3"/>
      <c r="K1" s="3"/>
      <c r="L1" s="3"/>
      <c r="M1" s="3"/>
      <c r="N1" s="3"/>
      <c r="O1" s="3"/>
    </row>
    <row r="2" spans="1:15" x14ac:dyDescent="0.25">
      <c r="A2" s="19" t="s">
        <v>1</v>
      </c>
      <c r="B2" s="3"/>
      <c r="C2" s="3"/>
      <c r="D2" s="3"/>
      <c r="E2" s="3"/>
      <c r="F2" s="18"/>
      <c r="G2" s="3"/>
      <c r="H2" s="18"/>
      <c r="I2" s="3"/>
      <c r="J2" s="3"/>
      <c r="K2" s="3"/>
      <c r="L2" s="3"/>
      <c r="M2" s="3"/>
      <c r="N2" s="3"/>
      <c r="O2" s="3"/>
    </row>
    <row r="3" spans="1:15" x14ac:dyDescent="0.25">
      <c r="A3" s="20"/>
      <c r="B3" s="20"/>
      <c r="C3" s="209">
        <v>2017</v>
      </c>
      <c r="D3" s="209"/>
      <c r="E3" s="209">
        <v>2018</v>
      </c>
      <c r="F3" s="209"/>
      <c r="G3" s="209">
        <v>2019</v>
      </c>
      <c r="H3" s="209"/>
      <c r="I3" s="209">
        <v>2020</v>
      </c>
      <c r="J3" s="209"/>
      <c r="K3" s="209">
        <v>2021</v>
      </c>
      <c r="L3" s="209"/>
      <c r="M3" s="209"/>
      <c r="N3" s="209"/>
      <c r="O3" s="209"/>
    </row>
    <row r="4" spans="1:15" x14ac:dyDescent="0.25">
      <c r="A4" s="20"/>
      <c r="B4" s="21" t="s">
        <v>2</v>
      </c>
      <c r="C4" s="21" t="s">
        <v>3</v>
      </c>
      <c r="D4" s="21" t="s">
        <v>4</v>
      </c>
      <c r="E4" s="21" t="s">
        <v>3</v>
      </c>
      <c r="F4" s="22" t="s">
        <v>4</v>
      </c>
      <c r="G4" s="21" t="s">
        <v>3</v>
      </c>
      <c r="H4" s="22" t="s">
        <v>4</v>
      </c>
      <c r="I4" s="21" t="s">
        <v>3</v>
      </c>
      <c r="J4" s="21" t="s">
        <v>4</v>
      </c>
      <c r="K4" s="21" t="s">
        <v>5</v>
      </c>
      <c r="L4" s="21" t="s">
        <v>4</v>
      </c>
      <c r="M4" s="21" t="s">
        <v>6</v>
      </c>
      <c r="N4" s="21" t="s">
        <v>7</v>
      </c>
      <c r="O4" s="21" t="s">
        <v>8</v>
      </c>
    </row>
    <row r="5" spans="1:15" x14ac:dyDescent="0.25">
      <c r="A5" s="23" t="s">
        <v>9</v>
      </c>
      <c r="B5" s="207" t="s">
        <v>10</v>
      </c>
      <c r="C5" s="207"/>
      <c r="D5" s="207"/>
      <c r="E5" s="207"/>
      <c r="F5" s="207"/>
      <c r="G5" s="207"/>
      <c r="H5" s="207"/>
      <c r="I5" s="207"/>
      <c r="J5" s="207"/>
      <c r="K5" s="207"/>
      <c r="L5" s="207"/>
      <c r="M5" s="207"/>
      <c r="N5" s="207"/>
      <c r="O5" s="207"/>
    </row>
    <row r="6" spans="1:15" ht="71.25" x14ac:dyDescent="0.25">
      <c r="A6" s="24"/>
      <c r="B6" s="24"/>
      <c r="C6" s="208"/>
      <c r="D6" s="208"/>
      <c r="E6" s="208"/>
      <c r="F6" s="208"/>
      <c r="G6" s="208"/>
      <c r="H6" s="208"/>
      <c r="I6" s="208"/>
      <c r="J6" s="208"/>
      <c r="K6" s="208"/>
      <c r="L6" s="208"/>
      <c r="M6" s="24"/>
      <c r="N6" s="24" t="s">
        <v>11</v>
      </c>
      <c r="O6" s="24"/>
    </row>
    <row r="7" spans="1:15" x14ac:dyDescent="0.25">
      <c r="A7" s="23" t="s">
        <v>12</v>
      </c>
      <c r="B7" s="207" t="s">
        <v>13</v>
      </c>
      <c r="C7" s="207"/>
      <c r="D7" s="207"/>
      <c r="E7" s="207"/>
      <c r="F7" s="207"/>
      <c r="G7" s="207"/>
      <c r="H7" s="207"/>
      <c r="I7" s="207"/>
      <c r="J7" s="207"/>
      <c r="K7" s="207"/>
      <c r="L7" s="207"/>
      <c r="M7" s="207"/>
      <c r="N7" s="207"/>
      <c r="O7" s="207"/>
    </row>
    <row r="8" spans="1:15" ht="28.5" x14ac:dyDescent="0.25">
      <c r="A8" s="24"/>
      <c r="B8" s="24">
        <v>1</v>
      </c>
      <c r="C8" s="24"/>
      <c r="D8" s="24"/>
      <c r="E8" s="24"/>
      <c r="F8" s="25">
        <v>2</v>
      </c>
      <c r="G8" s="24"/>
      <c r="H8" s="25">
        <v>3</v>
      </c>
      <c r="I8" s="24"/>
      <c r="J8" s="26">
        <v>4</v>
      </c>
      <c r="K8" s="24">
        <v>4</v>
      </c>
      <c r="L8" s="24"/>
      <c r="M8" s="24" t="s">
        <v>14</v>
      </c>
      <c r="N8" s="24"/>
      <c r="O8" s="24"/>
    </row>
    <row r="9" spans="1:15" x14ac:dyDescent="0.25">
      <c r="A9" s="23" t="s">
        <v>15</v>
      </c>
      <c r="B9" s="207" t="s">
        <v>16</v>
      </c>
      <c r="C9" s="207"/>
      <c r="D9" s="207"/>
      <c r="E9" s="207"/>
      <c r="F9" s="207"/>
      <c r="G9" s="207"/>
      <c r="H9" s="207"/>
      <c r="I9" s="207"/>
      <c r="J9" s="207"/>
      <c r="K9" s="207"/>
      <c r="L9" s="207"/>
      <c r="M9" s="207"/>
      <c r="N9" s="207"/>
      <c r="O9" s="207"/>
    </row>
    <row r="10" spans="1:15" ht="28.5" x14ac:dyDescent="0.25">
      <c r="A10" s="24"/>
      <c r="B10" s="24">
        <v>1</v>
      </c>
      <c r="C10" s="24"/>
      <c r="D10" s="24"/>
      <c r="E10" s="24"/>
      <c r="F10" s="25">
        <v>2</v>
      </c>
      <c r="G10" s="24"/>
      <c r="H10" s="25">
        <v>3</v>
      </c>
      <c r="I10" s="24"/>
      <c r="J10" s="26">
        <v>4</v>
      </c>
      <c r="K10" s="24">
        <v>4</v>
      </c>
      <c r="L10" s="24"/>
      <c r="M10" s="24" t="s">
        <v>14</v>
      </c>
      <c r="N10" s="24"/>
      <c r="O10" s="24"/>
    </row>
    <row r="11" spans="1:15" ht="15.75" x14ac:dyDescent="0.25">
      <c r="A11" s="17" t="s">
        <v>17</v>
      </c>
      <c r="B11" s="3"/>
      <c r="C11" s="3"/>
      <c r="D11" s="3"/>
      <c r="E11" s="3"/>
      <c r="F11" s="18"/>
      <c r="G11" s="3"/>
      <c r="H11" s="18"/>
      <c r="I11" s="3"/>
      <c r="J11" s="3"/>
      <c r="K11" s="3"/>
      <c r="L11" s="3"/>
      <c r="M11" s="3"/>
      <c r="N11" s="3"/>
      <c r="O11" s="3"/>
    </row>
    <row r="12" spans="1:15" x14ac:dyDescent="0.25">
      <c r="A12" s="19" t="s">
        <v>18</v>
      </c>
      <c r="B12" s="3"/>
      <c r="C12" s="3"/>
      <c r="D12" s="3"/>
      <c r="E12" s="3"/>
      <c r="F12" s="18"/>
      <c r="G12" s="3"/>
      <c r="H12" s="18"/>
      <c r="I12" s="3"/>
      <c r="J12" s="3"/>
      <c r="K12" s="3"/>
      <c r="L12" s="3"/>
      <c r="M12" s="3"/>
      <c r="N12" s="3"/>
      <c r="O12" s="3"/>
    </row>
    <row r="13" spans="1:15" x14ac:dyDescent="0.25">
      <c r="A13" s="20"/>
      <c r="B13" s="20"/>
      <c r="C13" s="209">
        <v>2017</v>
      </c>
      <c r="D13" s="209"/>
      <c r="E13" s="209">
        <v>2018</v>
      </c>
      <c r="F13" s="209"/>
      <c r="G13" s="209">
        <v>2019</v>
      </c>
      <c r="H13" s="209"/>
      <c r="I13" s="209">
        <v>2020</v>
      </c>
      <c r="J13" s="209"/>
      <c r="K13" s="209">
        <v>2021</v>
      </c>
      <c r="L13" s="209"/>
      <c r="M13" s="209"/>
      <c r="N13" s="209"/>
      <c r="O13" s="209"/>
    </row>
    <row r="14" spans="1:15" x14ac:dyDescent="0.25">
      <c r="A14" s="20"/>
      <c r="B14" s="21" t="s">
        <v>2</v>
      </c>
      <c r="C14" s="21" t="s">
        <v>3</v>
      </c>
      <c r="D14" s="21" t="s">
        <v>4</v>
      </c>
      <c r="E14" s="21" t="s">
        <v>3</v>
      </c>
      <c r="F14" s="22" t="s">
        <v>4</v>
      </c>
      <c r="G14" s="21" t="s">
        <v>3</v>
      </c>
      <c r="H14" s="22" t="s">
        <v>4</v>
      </c>
      <c r="I14" s="21" t="s">
        <v>3</v>
      </c>
      <c r="J14" s="21" t="s">
        <v>4</v>
      </c>
      <c r="K14" s="21" t="s">
        <v>5</v>
      </c>
      <c r="L14" s="21" t="s">
        <v>4</v>
      </c>
      <c r="M14" s="21" t="s">
        <v>6</v>
      </c>
      <c r="N14" s="21" t="s">
        <v>7</v>
      </c>
      <c r="O14" s="21" t="s">
        <v>8</v>
      </c>
    </row>
    <row r="15" spans="1:15" x14ac:dyDescent="0.25">
      <c r="A15" s="23" t="s">
        <v>19</v>
      </c>
      <c r="B15" s="207" t="s">
        <v>20</v>
      </c>
      <c r="C15" s="207"/>
      <c r="D15" s="207"/>
      <c r="E15" s="207"/>
      <c r="F15" s="207"/>
      <c r="G15" s="207"/>
      <c r="H15" s="207"/>
      <c r="I15" s="207"/>
      <c r="J15" s="207"/>
      <c r="K15" s="207"/>
      <c r="L15" s="207"/>
      <c r="M15" s="207"/>
      <c r="N15" s="207"/>
      <c r="O15" s="207"/>
    </row>
    <row r="16" spans="1:15" x14ac:dyDescent="0.25">
      <c r="A16" s="24"/>
      <c r="B16" s="24"/>
      <c r="C16" s="208"/>
      <c r="D16" s="208"/>
      <c r="E16" s="208"/>
      <c r="F16" s="208"/>
      <c r="G16" s="208"/>
      <c r="H16" s="208"/>
      <c r="I16" s="208"/>
      <c r="J16" s="208"/>
      <c r="K16" s="208"/>
      <c r="L16" s="208"/>
      <c r="M16" s="24"/>
      <c r="N16" s="24"/>
      <c r="O16" s="24"/>
    </row>
    <row r="17" spans="1:15" x14ac:dyDescent="0.25">
      <c r="A17" s="23" t="s">
        <v>21</v>
      </c>
      <c r="B17" s="207" t="s">
        <v>22</v>
      </c>
      <c r="C17" s="207"/>
      <c r="D17" s="207"/>
      <c r="E17" s="207"/>
      <c r="F17" s="207"/>
      <c r="G17" s="207"/>
      <c r="H17" s="207"/>
      <c r="I17" s="207"/>
      <c r="J17" s="207"/>
      <c r="K17" s="207"/>
      <c r="L17" s="207"/>
      <c r="M17" s="207"/>
      <c r="N17" s="207"/>
      <c r="O17" s="207"/>
    </row>
    <row r="18" spans="1:15" x14ac:dyDescent="0.25">
      <c r="A18" s="24"/>
      <c r="B18" s="24">
        <v>1</v>
      </c>
      <c r="C18" s="24"/>
      <c r="D18" s="24"/>
      <c r="E18" s="24"/>
      <c r="F18" s="25">
        <v>2</v>
      </c>
      <c r="G18" s="24"/>
      <c r="H18" s="25">
        <v>3</v>
      </c>
      <c r="I18" s="24"/>
      <c r="J18" s="26">
        <v>4</v>
      </c>
      <c r="K18" s="24">
        <v>4</v>
      </c>
      <c r="L18" s="24"/>
      <c r="M18" s="24" t="s">
        <v>23</v>
      </c>
      <c r="N18" s="24"/>
      <c r="O18" s="24"/>
    </row>
    <row r="19" spans="1:15" x14ac:dyDescent="0.25">
      <c r="A19" s="23" t="s">
        <v>24</v>
      </c>
      <c r="B19" s="207" t="s">
        <v>25</v>
      </c>
      <c r="C19" s="207"/>
      <c r="D19" s="207"/>
      <c r="E19" s="207"/>
      <c r="F19" s="207"/>
      <c r="G19" s="207"/>
      <c r="H19" s="207"/>
      <c r="I19" s="207"/>
      <c r="J19" s="207"/>
      <c r="K19" s="207"/>
      <c r="L19" s="207"/>
      <c r="M19" s="207"/>
      <c r="N19" s="207"/>
      <c r="O19" s="207"/>
    </row>
    <row r="20" spans="1:15" x14ac:dyDescent="0.25">
      <c r="A20" s="24"/>
      <c r="B20" s="24">
        <v>1</v>
      </c>
      <c r="C20" s="24"/>
      <c r="D20" s="24"/>
      <c r="E20" s="24"/>
      <c r="F20" s="25">
        <v>2</v>
      </c>
      <c r="G20" s="24"/>
      <c r="H20" s="25">
        <v>3</v>
      </c>
      <c r="I20" s="24"/>
      <c r="J20" s="26">
        <v>4</v>
      </c>
      <c r="K20" s="24">
        <v>4</v>
      </c>
      <c r="L20" s="24"/>
      <c r="M20" s="24" t="s">
        <v>23</v>
      </c>
      <c r="N20" s="24"/>
      <c r="O20" s="24"/>
    </row>
    <row r="21" spans="1:15" ht="15.75" x14ac:dyDescent="0.25">
      <c r="A21" s="17" t="s">
        <v>26</v>
      </c>
      <c r="B21" s="3"/>
      <c r="C21" s="3"/>
      <c r="D21" s="3"/>
      <c r="E21" s="3"/>
      <c r="F21" s="18"/>
      <c r="G21" s="3"/>
      <c r="H21" s="18"/>
      <c r="I21" s="3"/>
      <c r="J21" s="3"/>
      <c r="K21" s="3"/>
      <c r="L21" s="3"/>
      <c r="M21" s="3"/>
      <c r="N21" s="3"/>
      <c r="O21" s="3"/>
    </row>
    <row r="22" spans="1:15" x14ac:dyDescent="0.25">
      <c r="A22" s="19" t="s">
        <v>27</v>
      </c>
      <c r="B22" s="3"/>
      <c r="C22" s="3"/>
      <c r="D22" s="3"/>
      <c r="E22" s="3"/>
      <c r="F22" s="18"/>
      <c r="G22" s="3"/>
      <c r="H22" s="18"/>
      <c r="I22" s="3"/>
      <c r="J22" s="3"/>
      <c r="K22" s="3"/>
      <c r="L22" s="3"/>
      <c r="M22" s="3"/>
      <c r="N22" s="3"/>
      <c r="O22" s="3"/>
    </row>
    <row r="23" spans="1:15" x14ac:dyDescent="0.25">
      <c r="A23" s="20"/>
      <c r="B23" s="20"/>
      <c r="C23" s="209">
        <v>2017</v>
      </c>
      <c r="D23" s="209"/>
      <c r="E23" s="209">
        <v>2018</v>
      </c>
      <c r="F23" s="209"/>
      <c r="G23" s="209">
        <v>2019</v>
      </c>
      <c r="H23" s="209"/>
      <c r="I23" s="209">
        <v>2020</v>
      </c>
      <c r="J23" s="209"/>
      <c r="K23" s="209">
        <v>2021</v>
      </c>
      <c r="L23" s="209"/>
      <c r="M23" s="209"/>
      <c r="N23" s="209"/>
      <c r="O23" s="209"/>
    </row>
    <row r="24" spans="1:15" x14ac:dyDescent="0.25">
      <c r="A24" s="20"/>
      <c r="B24" s="21" t="s">
        <v>2</v>
      </c>
      <c r="C24" s="21" t="s">
        <v>3</v>
      </c>
      <c r="D24" s="21" t="s">
        <v>4</v>
      </c>
      <c r="E24" s="21" t="s">
        <v>3</v>
      </c>
      <c r="F24" s="22" t="s">
        <v>4</v>
      </c>
      <c r="G24" s="21" t="s">
        <v>3</v>
      </c>
      <c r="H24" s="22" t="s">
        <v>4</v>
      </c>
      <c r="I24" s="21" t="s">
        <v>3</v>
      </c>
      <c r="J24" s="21" t="s">
        <v>4</v>
      </c>
      <c r="K24" s="21" t="s">
        <v>5</v>
      </c>
      <c r="L24" s="21" t="s">
        <v>4</v>
      </c>
      <c r="M24" s="21" t="s">
        <v>6</v>
      </c>
      <c r="N24" s="21" t="s">
        <v>7</v>
      </c>
      <c r="O24" s="21" t="s">
        <v>8</v>
      </c>
    </row>
    <row r="25" spans="1:15" x14ac:dyDescent="0.25">
      <c r="A25" s="23" t="s">
        <v>28</v>
      </c>
      <c r="B25" s="207" t="s">
        <v>29</v>
      </c>
      <c r="C25" s="207"/>
      <c r="D25" s="207"/>
      <c r="E25" s="207"/>
      <c r="F25" s="207"/>
      <c r="G25" s="207"/>
      <c r="H25" s="207"/>
      <c r="I25" s="207"/>
      <c r="J25" s="207"/>
      <c r="K25" s="207"/>
      <c r="L25" s="207"/>
      <c r="M25" s="207"/>
      <c r="N25" s="207"/>
      <c r="O25" s="207"/>
    </row>
    <row r="26" spans="1:15" x14ac:dyDescent="0.25">
      <c r="A26" s="24"/>
      <c r="B26" s="24"/>
      <c r="C26" s="208"/>
      <c r="D26" s="208"/>
      <c r="E26" s="208"/>
      <c r="F26" s="208"/>
      <c r="G26" s="208"/>
      <c r="H26" s="208"/>
      <c r="I26" s="208"/>
      <c r="J26" s="208"/>
      <c r="K26" s="208"/>
      <c r="L26" s="208"/>
      <c r="M26" s="24"/>
      <c r="N26" s="24"/>
      <c r="O26" s="24"/>
    </row>
    <row r="27" spans="1:15" x14ac:dyDescent="0.25">
      <c r="A27" s="23" t="s">
        <v>30</v>
      </c>
      <c r="B27" s="207" t="s">
        <v>31</v>
      </c>
      <c r="C27" s="207"/>
      <c r="D27" s="207"/>
      <c r="E27" s="207"/>
      <c r="F27" s="207"/>
      <c r="G27" s="207"/>
      <c r="H27" s="207"/>
      <c r="I27" s="207"/>
      <c r="J27" s="207"/>
      <c r="K27" s="207"/>
      <c r="L27" s="207"/>
      <c r="M27" s="207"/>
      <c r="N27" s="207"/>
      <c r="O27" s="207"/>
    </row>
    <row r="28" spans="1:15" ht="28.5" x14ac:dyDescent="0.25">
      <c r="A28" s="24"/>
      <c r="B28" s="27">
        <v>1700000</v>
      </c>
      <c r="C28" s="24"/>
      <c r="D28" s="27">
        <f>B28/B32*D32</f>
        <v>1752557.7037037038</v>
      </c>
      <c r="E28" s="24"/>
      <c r="F28" s="28">
        <f>D28/D32*F32</f>
        <v>1799524.2962962964</v>
      </c>
      <c r="G28" s="24"/>
      <c r="H28" s="28">
        <v>1916291</v>
      </c>
      <c r="I28" s="24"/>
      <c r="J28" s="29">
        <v>1921277</v>
      </c>
      <c r="K28" s="27">
        <v>2600000</v>
      </c>
      <c r="L28" s="24"/>
      <c r="M28" s="24" t="s">
        <v>32</v>
      </c>
      <c r="N28" s="24"/>
      <c r="O28" s="24"/>
    </row>
    <row r="29" spans="1:15" x14ac:dyDescent="0.25">
      <c r="A29" s="23" t="s">
        <v>33</v>
      </c>
      <c r="B29" s="207" t="s">
        <v>34</v>
      </c>
      <c r="C29" s="207"/>
      <c r="D29" s="207"/>
      <c r="E29" s="207"/>
      <c r="F29" s="207"/>
      <c r="G29" s="207"/>
      <c r="H29" s="207"/>
      <c r="I29" s="207"/>
      <c r="J29" s="207"/>
      <c r="K29" s="207"/>
      <c r="L29" s="207"/>
      <c r="M29" s="207"/>
      <c r="N29" s="207"/>
      <c r="O29" s="207"/>
    </row>
    <row r="30" spans="1:15" ht="28.5" x14ac:dyDescent="0.25">
      <c r="A30" s="24"/>
      <c r="B30" s="27">
        <v>1000000</v>
      </c>
      <c r="C30" s="24"/>
      <c r="D30" s="27">
        <f>B30/B32*D32</f>
        <v>1030916.2962962963</v>
      </c>
      <c r="E30" s="24"/>
      <c r="F30" s="28">
        <f>D30/D32*F32</f>
        <v>1058543.7037037036</v>
      </c>
      <c r="G30" s="24"/>
      <c r="H30" s="28">
        <v>1125440</v>
      </c>
      <c r="I30" s="24"/>
      <c r="J30" s="29">
        <v>1168464</v>
      </c>
      <c r="K30" s="27">
        <v>1100000</v>
      </c>
      <c r="L30" s="24"/>
      <c r="M30" s="24" t="s">
        <v>32</v>
      </c>
      <c r="N30" s="24"/>
      <c r="O30" s="24"/>
    </row>
    <row r="31" spans="1:15" x14ac:dyDescent="0.25">
      <c r="A31" s="23" t="s">
        <v>35</v>
      </c>
      <c r="B31" s="207" t="s">
        <v>36</v>
      </c>
      <c r="C31" s="207"/>
      <c r="D31" s="207"/>
      <c r="E31" s="207"/>
      <c r="F31" s="207"/>
      <c r="G31" s="207"/>
      <c r="H31" s="207"/>
      <c r="I31" s="207"/>
      <c r="J31" s="207"/>
      <c r="K31" s="207"/>
      <c r="L31" s="207"/>
      <c r="M31" s="207"/>
      <c r="N31" s="207"/>
      <c r="O31" s="207"/>
    </row>
    <row r="32" spans="1:15" ht="28.5" x14ac:dyDescent="0.25">
      <c r="A32" s="24"/>
      <c r="B32" s="27">
        <v>2700000</v>
      </c>
      <c r="C32" s="24"/>
      <c r="D32" s="27">
        <v>2783474</v>
      </c>
      <c r="E32" s="24"/>
      <c r="F32" s="28">
        <v>2858068</v>
      </c>
      <c r="G32" s="24"/>
      <c r="H32" s="28">
        <f>H28+H30</f>
        <v>3041731</v>
      </c>
      <c r="I32" s="24"/>
      <c r="J32" s="29">
        <v>3089741</v>
      </c>
      <c r="K32" s="27">
        <v>3700000</v>
      </c>
      <c r="L32" s="24"/>
      <c r="M32" s="24" t="s">
        <v>32</v>
      </c>
      <c r="N32" s="24"/>
      <c r="O32" s="24"/>
    </row>
    <row r="33" spans="1:15" ht="15.75" x14ac:dyDescent="0.25">
      <c r="A33" s="17" t="s">
        <v>37</v>
      </c>
      <c r="B33" s="3"/>
      <c r="C33" s="3"/>
      <c r="D33" s="3"/>
      <c r="E33" s="3"/>
      <c r="F33" s="18"/>
      <c r="G33" s="3"/>
      <c r="H33" s="18"/>
      <c r="I33" s="3"/>
      <c r="J33" s="3"/>
      <c r="K33" s="3"/>
      <c r="L33" s="3"/>
      <c r="M33" s="3"/>
      <c r="N33" s="3"/>
      <c r="O33" s="3"/>
    </row>
    <row r="34" spans="1:15" x14ac:dyDescent="0.25">
      <c r="A34" s="19" t="s">
        <v>38</v>
      </c>
      <c r="B34" s="3"/>
      <c r="C34" s="3"/>
      <c r="D34" s="3"/>
      <c r="E34" s="3"/>
      <c r="F34" s="18"/>
      <c r="G34" s="3"/>
      <c r="H34" s="18"/>
      <c r="I34" s="3"/>
      <c r="J34" s="3"/>
      <c r="K34" s="3"/>
      <c r="L34" s="3"/>
      <c r="M34" s="3"/>
      <c r="N34" s="3"/>
      <c r="O34" s="3"/>
    </row>
    <row r="35" spans="1:15" x14ac:dyDescent="0.25">
      <c r="A35" s="20"/>
      <c r="B35" s="20"/>
      <c r="C35" s="209">
        <v>2017</v>
      </c>
      <c r="D35" s="209"/>
      <c r="E35" s="209">
        <v>2018</v>
      </c>
      <c r="F35" s="209"/>
      <c r="G35" s="209">
        <v>2019</v>
      </c>
      <c r="H35" s="209"/>
      <c r="I35" s="209">
        <v>2020</v>
      </c>
      <c r="J35" s="209"/>
      <c r="K35" s="209">
        <v>2021</v>
      </c>
      <c r="L35" s="209"/>
      <c r="M35" s="209"/>
      <c r="N35" s="209"/>
      <c r="O35" s="209"/>
    </row>
    <row r="36" spans="1:15" x14ac:dyDescent="0.25">
      <c r="A36" s="20"/>
      <c r="B36" s="21" t="s">
        <v>2</v>
      </c>
      <c r="C36" s="21" t="s">
        <v>3</v>
      </c>
      <c r="D36" s="21" t="s">
        <v>4</v>
      </c>
      <c r="E36" s="21" t="s">
        <v>3</v>
      </c>
      <c r="F36" s="22" t="s">
        <v>4</v>
      </c>
      <c r="G36" s="21" t="s">
        <v>3</v>
      </c>
      <c r="H36" s="22" t="s">
        <v>4</v>
      </c>
      <c r="I36" s="21" t="s">
        <v>3</v>
      </c>
      <c r="J36" s="21" t="s">
        <v>4</v>
      </c>
      <c r="K36" s="21" t="s">
        <v>5</v>
      </c>
      <c r="L36" s="21" t="s">
        <v>4</v>
      </c>
      <c r="M36" s="21" t="s">
        <v>6</v>
      </c>
      <c r="N36" s="21" t="s">
        <v>7</v>
      </c>
      <c r="O36" s="21" t="s">
        <v>8</v>
      </c>
    </row>
    <row r="37" spans="1:15" x14ac:dyDescent="0.25">
      <c r="A37" s="23" t="s">
        <v>39</v>
      </c>
      <c r="B37" s="207" t="s">
        <v>40</v>
      </c>
      <c r="C37" s="207"/>
      <c r="D37" s="207"/>
      <c r="E37" s="207"/>
      <c r="F37" s="207"/>
      <c r="G37" s="207"/>
      <c r="H37" s="207"/>
      <c r="I37" s="207"/>
      <c r="J37" s="207"/>
      <c r="K37" s="207"/>
      <c r="L37" s="207"/>
      <c r="M37" s="207"/>
      <c r="N37" s="207"/>
      <c r="O37" s="207"/>
    </row>
    <row r="38" spans="1:15" x14ac:dyDescent="0.25">
      <c r="A38" s="24"/>
      <c r="B38" s="24"/>
      <c r="C38" s="208"/>
      <c r="D38" s="208"/>
      <c r="E38" s="208"/>
      <c r="F38" s="208"/>
      <c r="G38" s="208"/>
      <c r="H38" s="208"/>
      <c r="I38" s="208"/>
      <c r="J38" s="208"/>
      <c r="K38" s="208"/>
      <c r="L38" s="208"/>
      <c r="M38" s="24"/>
      <c r="N38" s="24"/>
      <c r="O38" s="24"/>
    </row>
    <row r="39" spans="1:15" x14ac:dyDescent="0.25">
      <c r="A39" s="23" t="s">
        <v>41</v>
      </c>
      <c r="B39" s="207" t="s">
        <v>42</v>
      </c>
      <c r="C39" s="207"/>
      <c r="D39" s="207"/>
      <c r="E39" s="207"/>
      <c r="F39" s="207"/>
      <c r="G39" s="207"/>
      <c r="H39" s="207"/>
      <c r="I39" s="207"/>
      <c r="J39" s="207"/>
      <c r="K39" s="207"/>
      <c r="L39" s="207"/>
      <c r="M39" s="207"/>
      <c r="N39" s="207"/>
      <c r="O39" s="207"/>
    </row>
    <row r="40" spans="1:15" ht="28.5" x14ac:dyDescent="0.25">
      <c r="A40" s="24"/>
      <c r="B40" s="24">
        <v>0</v>
      </c>
      <c r="C40" s="24"/>
      <c r="D40" s="24"/>
      <c r="E40" s="24"/>
      <c r="F40" s="28">
        <v>1817176</v>
      </c>
      <c r="G40" s="24"/>
      <c r="H40" s="28">
        <v>1976061</v>
      </c>
      <c r="I40" s="24"/>
      <c r="J40" s="29">
        <f>H40+146534+65007</f>
        <v>2187602</v>
      </c>
      <c r="K40" s="30">
        <v>2000000</v>
      </c>
      <c r="L40" s="24"/>
      <c r="M40" s="24" t="s">
        <v>43</v>
      </c>
      <c r="N40" s="24"/>
      <c r="O40" s="24"/>
    </row>
    <row r="41" spans="1:15" ht="15.75" x14ac:dyDescent="0.25">
      <c r="A41" s="17" t="s">
        <v>44</v>
      </c>
      <c r="B41" s="3"/>
      <c r="C41" s="3"/>
      <c r="D41" s="3"/>
      <c r="E41" s="3"/>
      <c r="F41" s="18"/>
      <c r="G41" s="3"/>
      <c r="H41" s="18"/>
      <c r="I41" s="3"/>
      <c r="J41" s="3"/>
      <c r="K41" s="3"/>
      <c r="L41" s="3"/>
      <c r="M41" s="3"/>
      <c r="N41" s="3"/>
      <c r="O41" s="3"/>
    </row>
    <row r="42" spans="1:15" x14ac:dyDescent="0.25">
      <c r="A42" s="19" t="s">
        <v>45</v>
      </c>
      <c r="B42" s="3"/>
      <c r="C42" s="3"/>
      <c r="D42" s="3"/>
      <c r="E42" s="3"/>
      <c r="F42" s="18"/>
      <c r="G42" s="3"/>
      <c r="H42" s="18"/>
      <c r="I42" s="3"/>
      <c r="J42" s="3"/>
      <c r="K42" s="3"/>
      <c r="L42" s="3"/>
      <c r="M42" s="3"/>
      <c r="N42" s="3"/>
      <c r="O42" s="3"/>
    </row>
    <row r="43" spans="1:15" x14ac:dyDescent="0.25">
      <c r="A43" s="20"/>
      <c r="B43" s="20"/>
      <c r="C43" s="209">
        <v>2017</v>
      </c>
      <c r="D43" s="209"/>
      <c r="E43" s="209">
        <v>2018</v>
      </c>
      <c r="F43" s="209"/>
      <c r="G43" s="209">
        <v>2019</v>
      </c>
      <c r="H43" s="209"/>
      <c r="I43" s="209">
        <v>2020</v>
      </c>
      <c r="J43" s="209"/>
      <c r="K43" s="209">
        <v>2021</v>
      </c>
      <c r="L43" s="209"/>
      <c r="M43" s="209"/>
      <c r="N43" s="209"/>
      <c r="O43" s="209"/>
    </row>
    <row r="44" spans="1:15" x14ac:dyDescent="0.25">
      <c r="A44" s="20"/>
      <c r="B44" s="21" t="s">
        <v>2</v>
      </c>
      <c r="C44" s="21" t="s">
        <v>3</v>
      </c>
      <c r="D44" s="21" t="s">
        <v>4</v>
      </c>
      <c r="E44" s="21" t="s">
        <v>3</v>
      </c>
      <c r="F44" s="22" t="s">
        <v>4</v>
      </c>
      <c r="G44" s="21" t="s">
        <v>3</v>
      </c>
      <c r="H44" s="22" t="s">
        <v>4</v>
      </c>
      <c r="I44" s="21" t="s">
        <v>3</v>
      </c>
      <c r="J44" s="21" t="s">
        <v>4</v>
      </c>
      <c r="K44" s="21" t="s">
        <v>5</v>
      </c>
      <c r="L44" s="21" t="s">
        <v>4</v>
      </c>
      <c r="M44" s="21" t="s">
        <v>6</v>
      </c>
      <c r="N44" s="21" t="s">
        <v>7</v>
      </c>
      <c r="O44" s="21" t="s">
        <v>8</v>
      </c>
    </row>
    <row r="45" spans="1:15" x14ac:dyDescent="0.25">
      <c r="A45" s="23" t="s">
        <v>46</v>
      </c>
      <c r="B45" s="207" t="s">
        <v>47</v>
      </c>
      <c r="C45" s="207"/>
      <c r="D45" s="207"/>
      <c r="E45" s="207"/>
      <c r="F45" s="207"/>
      <c r="G45" s="207"/>
      <c r="H45" s="207"/>
      <c r="I45" s="207"/>
      <c r="J45" s="207"/>
      <c r="K45" s="207"/>
      <c r="L45" s="207"/>
      <c r="M45" s="207"/>
      <c r="N45" s="207"/>
      <c r="O45" s="207"/>
    </row>
    <row r="46" spans="1:15" x14ac:dyDescent="0.25">
      <c r="A46" s="24"/>
      <c r="B46" s="24"/>
      <c r="C46" s="208"/>
      <c r="D46" s="208"/>
      <c r="E46" s="208"/>
      <c r="F46" s="208"/>
      <c r="G46" s="208"/>
      <c r="H46" s="208"/>
      <c r="I46" s="208"/>
      <c r="J46" s="208"/>
      <c r="K46" s="208"/>
      <c r="L46" s="208"/>
      <c r="M46" s="24"/>
      <c r="N46" s="24"/>
      <c r="O46" s="24"/>
    </row>
    <row r="47" spans="1:15" x14ac:dyDescent="0.25">
      <c r="A47" s="23" t="s">
        <v>48</v>
      </c>
      <c r="B47" s="207" t="s">
        <v>49</v>
      </c>
      <c r="C47" s="207"/>
      <c r="D47" s="207"/>
      <c r="E47" s="207"/>
      <c r="F47" s="207"/>
      <c r="G47" s="207"/>
      <c r="H47" s="207"/>
      <c r="I47" s="207"/>
      <c r="J47" s="207"/>
      <c r="K47" s="207"/>
      <c r="L47" s="207"/>
      <c r="M47" s="207"/>
      <c r="N47" s="207"/>
      <c r="O47" s="207"/>
    </row>
    <row r="48" spans="1:15" ht="28.5" x14ac:dyDescent="0.25">
      <c r="A48" s="24"/>
      <c r="B48" s="28">
        <v>4080</v>
      </c>
      <c r="C48" s="25"/>
      <c r="D48" s="25"/>
      <c r="E48" s="25"/>
      <c r="F48" s="28">
        <f>60%*F52</f>
        <v>16200</v>
      </c>
      <c r="G48" s="25"/>
      <c r="H48" s="28">
        <f>F48+3918</f>
        <v>20118</v>
      </c>
      <c r="I48" s="25"/>
      <c r="J48" s="29">
        <f>H48+4040+6672</f>
        <v>30830</v>
      </c>
      <c r="K48" s="28">
        <v>15300</v>
      </c>
      <c r="L48" s="25"/>
      <c r="M48" s="25" t="s">
        <v>50</v>
      </c>
      <c r="N48" s="25"/>
      <c r="O48" s="25"/>
    </row>
    <row r="49" spans="1:15" x14ac:dyDescent="0.25">
      <c r="A49" s="23" t="s">
        <v>51</v>
      </c>
      <c r="B49" s="211" t="s">
        <v>52</v>
      </c>
      <c r="C49" s="211"/>
      <c r="D49" s="211"/>
      <c r="E49" s="211"/>
      <c r="F49" s="211"/>
      <c r="G49" s="211"/>
      <c r="H49" s="211"/>
      <c r="I49" s="211"/>
      <c r="J49" s="211"/>
      <c r="K49" s="211"/>
      <c r="L49" s="211"/>
      <c r="M49" s="211"/>
      <c r="N49" s="211"/>
      <c r="O49" s="211"/>
    </row>
    <row r="50" spans="1:15" ht="28.5" x14ac:dyDescent="0.25">
      <c r="A50" s="24"/>
      <c r="B50" s="28">
        <v>3920</v>
      </c>
      <c r="C50" s="25"/>
      <c r="D50" s="25"/>
      <c r="E50" s="25"/>
      <c r="F50" s="28">
        <f>40%*F52</f>
        <v>10800</v>
      </c>
      <c r="G50" s="25"/>
      <c r="H50" s="28">
        <f>F50+2082</f>
        <v>12882</v>
      </c>
      <c r="I50" s="25"/>
      <c r="J50" s="29">
        <f>J52-J48</f>
        <v>21492</v>
      </c>
      <c r="K50" s="28">
        <v>14700</v>
      </c>
      <c r="L50" s="25"/>
      <c r="M50" s="25" t="s">
        <v>50</v>
      </c>
      <c r="N50" s="25"/>
      <c r="O50" s="25"/>
    </row>
    <row r="51" spans="1:15" x14ac:dyDescent="0.25">
      <c r="A51" s="23" t="s">
        <v>53</v>
      </c>
      <c r="B51" s="211" t="s">
        <v>54</v>
      </c>
      <c r="C51" s="211"/>
      <c r="D51" s="211"/>
      <c r="E51" s="211"/>
      <c r="F51" s="211"/>
      <c r="G51" s="211"/>
      <c r="H51" s="211"/>
      <c r="I51" s="211"/>
      <c r="J51" s="211"/>
      <c r="K51" s="211"/>
      <c r="L51" s="211"/>
      <c r="M51" s="211"/>
      <c r="N51" s="211"/>
      <c r="O51" s="211"/>
    </row>
    <row r="52" spans="1:15" ht="28.5" x14ac:dyDescent="0.25">
      <c r="A52" s="24"/>
      <c r="B52" s="28">
        <v>8000</v>
      </c>
      <c r="C52" s="25"/>
      <c r="D52" s="25"/>
      <c r="E52" s="25"/>
      <c r="F52" s="28">
        <v>27000</v>
      </c>
      <c r="G52" s="25"/>
      <c r="H52" s="28">
        <f>F52+3918+2082</f>
        <v>33000</v>
      </c>
      <c r="I52" s="25"/>
      <c r="J52" s="29">
        <f>H52+6030+13292</f>
        <v>52322</v>
      </c>
      <c r="K52" s="28">
        <v>30000</v>
      </c>
      <c r="L52" s="25"/>
      <c r="M52" s="25" t="s">
        <v>50</v>
      </c>
      <c r="N52" s="25"/>
      <c r="O52" s="25"/>
    </row>
    <row r="53" spans="1:15" ht="142.5" x14ac:dyDescent="0.25">
      <c r="A53" s="31" t="s">
        <v>55</v>
      </c>
      <c r="B53" s="32">
        <v>0</v>
      </c>
      <c r="C53" s="24"/>
      <c r="D53" s="24"/>
      <c r="E53" s="24"/>
      <c r="F53" s="28">
        <v>10833</v>
      </c>
      <c r="G53" s="24"/>
      <c r="H53" s="28">
        <f>F53+10740</f>
        <v>21573</v>
      </c>
      <c r="I53" s="27"/>
      <c r="J53" s="29">
        <f>J55-J54</f>
        <v>25152</v>
      </c>
      <c r="K53" s="27">
        <v>28950</v>
      </c>
      <c r="L53" s="27"/>
      <c r="M53" s="24"/>
      <c r="N53" s="24"/>
      <c r="O53" s="24"/>
    </row>
    <row r="54" spans="1:15" ht="128.25" x14ac:dyDescent="0.25">
      <c r="A54" s="31" t="s">
        <v>56</v>
      </c>
      <c r="B54" s="32">
        <v>0</v>
      </c>
      <c r="C54" s="24"/>
      <c r="D54" s="24"/>
      <c r="E54" s="24"/>
      <c r="F54" s="28">
        <v>10026</v>
      </c>
      <c r="G54" s="24"/>
      <c r="H54" s="28">
        <f>F54+10776</f>
        <v>20802</v>
      </c>
      <c r="I54" s="24"/>
      <c r="J54" s="29">
        <f>H54+4375</f>
        <v>25177</v>
      </c>
      <c r="K54" s="27">
        <v>26050</v>
      </c>
      <c r="L54" s="24"/>
      <c r="M54" s="24"/>
      <c r="N54" s="24"/>
      <c r="O54" s="24"/>
    </row>
    <row r="55" spans="1:15" ht="128.25" x14ac:dyDescent="0.25">
      <c r="A55" s="31" t="s">
        <v>57</v>
      </c>
      <c r="B55" s="32">
        <v>0</v>
      </c>
      <c r="C55" s="24"/>
      <c r="D55" s="24"/>
      <c r="E55" s="24"/>
      <c r="F55" s="28">
        <f>F53+F54</f>
        <v>20859</v>
      </c>
      <c r="G55" s="24"/>
      <c r="H55" s="28">
        <f>F55+10740+10776</f>
        <v>42375</v>
      </c>
      <c r="I55" s="24"/>
      <c r="J55" s="29">
        <f>H55+7954</f>
        <v>50329</v>
      </c>
      <c r="K55" s="27">
        <v>55000</v>
      </c>
      <c r="L55" s="24"/>
      <c r="M55" s="24"/>
      <c r="N55" s="24"/>
      <c r="O55" s="24"/>
    </row>
    <row r="56" spans="1:15" x14ac:dyDescent="0.25">
      <c r="A56" s="19" t="s">
        <v>58</v>
      </c>
      <c r="B56" s="3"/>
      <c r="C56" s="3"/>
      <c r="D56" s="3"/>
      <c r="E56" s="3"/>
      <c r="F56" s="18"/>
      <c r="G56" s="3"/>
      <c r="H56" s="18"/>
      <c r="I56" s="3"/>
      <c r="J56" s="3"/>
      <c r="K56" s="3"/>
      <c r="L56" s="3"/>
      <c r="M56" s="3"/>
      <c r="N56" s="3"/>
      <c r="O56" s="3"/>
    </row>
    <row r="57" spans="1:15" x14ac:dyDescent="0.25">
      <c r="A57" s="20"/>
      <c r="B57" s="20"/>
      <c r="C57" s="209">
        <v>2017</v>
      </c>
      <c r="D57" s="209"/>
      <c r="E57" s="209">
        <v>2018</v>
      </c>
      <c r="F57" s="209"/>
      <c r="G57" s="209">
        <v>2019</v>
      </c>
      <c r="H57" s="209"/>
      <c r="I57" s="209">
        <v>2020</v>
      </c>
      <c r="J57" s="209"/>
      <c r="K57" s="209">
        <v>2021</v>
      </c>
      <c r="L57" s="209"/>
      <c r="M57" s="209"/>
      <c r="N57" s="209"/>
      <c r="O57" s="209"/>
    </row>
    <row r="58" spans="1:15" x14ac:dyDescent="0.25">
      <c r="A58" s="20"/>
      <c r="B58" s="21" t="s">
        <v>2</v>
      </c>
      <c r="C58" s="21" t="s">
        <v>3</v>
      </c>
      <c r="D58" s="21" t="s">
        <v>4</v>
      </c>
      <c r="E58" s="21" t="s">
        <v>3</v>
      </c>
      <c r="F58" s="22" t="s">
        <v>4</v>
      </c>
      <c r="G58" s="21" t="s">
        <v>3</v>
      </c>
      <c r="H58" s="22" t="s">
        <v>4</v>
      </c>
      <c r="I58" s="21" t="s">
        <v>3</v>
      </c>
      <c r="J58" s="21" t="s">
        <v>4</v>
      </c>
      <c r="K58" s="21" t="s">
        <v>5</v>
      </c>
      <c r="L58" s="21" t="s">
        <v>4</v>
      </c>
      <c r="M58" s="21" t="s">
        <v>6</v>
      </c>
      <c r="N58" s="21" t="s">
        <v>7</v>
      </c>
      <c r="O58" s="21" t="s">
        <v>8</v>
      </c>
    </row>
    <row r="59" spans="1:15" x14ac:dyDescent="0.25">
      <c r="A59" s="23" t="s">
        <v>59</v>
      </c>
      <c r="B59" s="207" t="s">
        <v>60</v>
      </c>
      <c r="C59" s="207"/>
      <c r="D59" s="207"/>
      <c r="E59" s="207"/>
      <c r="F59" s="207"/>
      <c r="G59" s="207"/>
      <c r="H59" s="207"/>
      <c r="I59" s="207"/>
      <c r="J59" s="207"/>
      <c r="K59" s="207"/>
      <c r="L59" s="207"/>
      <c r="M59" s="207"/>
      <c r="N59" s="207"/>
      <c r="O59" s="207"/>
    </row>
    <row r="60" spans="1:15" x14ac:dyDescent="0.25">
      <c r="A60" s="24"/>
      <c r="B60" s="24"/>
      <c r="C60" s="208"/>
      <c r="D60" s="208"/>
      <c r="E60" s="208"/>
      <c r="F60" s="208"/>
      <c r="G60" s="208"/>
      <c r="H60" s="208"/>
      <c r="I60" s="208"/>
      <c r="J60" s="208"/>
      <c r="K60" s="208"/>
      <c r="L60" s="208"/>
      <c r="M60" s="24"/>
      <c r="N60" s="24"/>
      <c r="O60" s="24"/>
    </row>
    <row r="61" spans="1:15" x14ac:dyDescent="0.25">
      <c r="A61" s="23" t="s">
        <v>61</v>
      </c>
      <c r="B61" s="207" t="s">
        <v>13</v>
      </c>
      <c r="C61" s="207"/>
      <c r="D61" s="207"/>
      <c r="E61" s="207"/>
      <c r="F61" s="207"/>
      <c r="G61" s="207"/>
      <c r="H61" s="207"/>
      <c r="I61" s="207"/>
      <c r="J61" s="207"/>
      <c r="K61" s="207"/>
      <c r="L61" s="207"/>
      <c r="M61" s="207"/>
      <c r="N61" s="207"/>
      <c r="O61" s="207"/>
    </row>
    <row r="62" spans="1:15" ht="28.5" x14ac:dyDescent="0.25">
      <c r="A62" s="24"/>
      <c r="B62" s="25">
        <v>1</v>
      </c>
      <c r="C62" s="25"/>
      <c r="D62" s="25"/>
      <c r="E62" s="25"/>
      <c r="F62" s="25">
        <v>1</v>
      </c>
      <c r="G62" s="25"/>
      <c r="H62" s="25">
        <v>2</v>
      </c>
      <c r="I62" s="25"/>
      <c r="J62" s="26">
        <v>3</v>
      </c>
      <c r="K62" s="25">
        <v>4</v>
      </c>
      <c r="L62" s="25"/>
      <c r="M62" s="25" t="s">
        <v>62</v>
      </c>
      <c r="N62" s="25"/>
      <c r="O62" s="25"/>
    </row>
    <row r="63" spans="1:15" x14ac:dyDescent="0.25">
      <c r="A63" s="23" t="s">
        <v>63</v>
      </c>
      <c r="B63" s="211" t="s">
        <v>16</v>
      </c>
      <c r="C63" s="211"/>
      <c r="D63" s="211"/>
      <c r="E63" s="211"/>
      <c r="F63" s="211"/>
      <c r="G63" s="211"/>
      <c r="H63" s="211"/>
      <c r="I63" s="211"/>
      <c r="J63" s="211"/>
      <c r="K63" s="211"/>
      <c r="L63" s="211"/>
      <c r="M63" s="211"/>
      <c r="N63" s="211"/>
      <c r="O63" s="211"/>
    </row>
    <row r="64" spans="1:15" ht="28.5" x14ac:dyDescent="0.25">
      <c r="A64" s="24"/>
      <c r="B64" s="25">
        <v>1</v>
      </c>
      <c r="C64" s="25"/>
      <c r="D64" s="25"/>
      <c r="E64" s="25"/>
      <c r="F64" s="25">
        <v>1</v>
      </c>
      <c r="G64" s="25"/>
      <c r="H64" s="25">
        <v>2</v>
      </c>
      <c r="I64" s="25"/>
      <c r="J64" s="26">
        <v>2</v>
      </c>
      <c r="K64" s="25">
        <v>4</v>
      </c>
      <c r="L64" s="25"/>
      <c r="M64" s="25" t="s">
        <v>62</v>
      </c>
      <c r="N64" s="25"/>
      <c r="O64" s="25"/>
    </row>
    <row r="65" spans="1:15" ht="15.75" x14ac:dyDescent="0.25">
      <c r="A65" s="17" t="s">
        <v>64</v>
      </c>
      <c r="B65" s="18"/>
      <c r="C65" s="18"/>
      <c r="D65" s="18"/>
      <c r="E65" s="18"/>
      <c r="F65" s="18"/>
      <c r="G65" s="18"/>
      <c r="H65" s="18"/>
      <c r="I65" s="18"/>
      <c r="J65" s="18"/>
      <c r="K65" s="18"/>
      <c r="L65" s="18"/>
      <c r="M65" s="18"/>
      <c r="N65" s="18"/>
      <c r="O65" s="18"/>
    </row>
    <row r="66" spans="1:15" x14ac:dyDescent="0.25">
      <c r="A66" s="19" t="s">
        <v>65</v>
      </c>
      <c r="B66" s="18"/>
      <c r="C66" s="18"/>
      <c r="D66" s="18"/>
      <c r="E66" s="18"/>
      <c r="F66" s="18"/>
      <c r="G66" s="18"/>
      <c r="H66" s="18"/>
      <c r="I66" s="18"/>
      <c r="J66" s="18"/>
      <c r="K66" s="18"/>
      <c r="L66" s="18"/>
      <c r="M66" s="18"/>
      <c r="N66" s="18"/>
      <c r="O66" s="18"/>
    </row>
    <row r="67" spans="1:15" x14ac:dyDescent="0.25">
      <c r="A67" s="20"/>
      <c r="B67" s="33"/>
      <c r="C67" s="210">
        <v>2017</v>
      </c>
      <c r="D67" s="210"/>
      <c r="E67" s="210">
        <v>2018</v>
      </c>
      <c r="F67" s="210"/>
      <c r="G67" s="210">
        <v>2019</v>
      </c>
      <c r="H67" s="210"/>
      <c r="I67" s="210">
        <v>2020</v>
      </c>
      <c r="J67" s="210"/>
      <c r="K67" s="210">
        <v>2021</v>
      </c>
      <c r="L67" s="210"/>
      <c r="M67" s="210"/>
      <c r="N67" s="210"/>
      <c r="O67" s="210"/>
    </row>
    <row r="68" spans="1:15" x14ac:dyDescent="0.25">
      <c r="A68" s="20"/>
      <c r="B68" s="22" t="s">
        <v>2</v>
      </c>
      <c r="C68" s="22" t="s">
        <v>3</v>
      </c>
      <c r="D68" s="22" t="s">
        <v>4</v>
      </c>
      <c r="E68" s="22" t="s">
        <v>3</v>
      </c>
      <c r="F68" s="22" t="s">
        <v>4</v>
      </c>
      <c r="G68" s="22" t="s">
        <v>3</v>
      </c>
      <c r="H68" s="22" t="s">
        <v>4</v>
      </c>
      <c r="I68" s="22" t="s">
        <v>3</v>
      </c>
      <c r="J68" s="22" t="s">
        <v>4</v>
      </c>
      <c r="K68" s="22" t="s">
        <v>5</v>
      </c>
      <c r="L68" s="22" t="s">
        <v>4</v>
      </c>
      <c r="M68" s="22" t="s">
        <v>6</v>
      </c>
      <c r="N68" s="22" t="s">
        <v>7</v>
      </c>
      <c r="O68" s="22" t="s">
        <v>8</v>
      </c>
    </row>
    <row r="69" spans="1:15" x14ac:dyDescent="0.25">
      <c r="A69" s="23" t="s">
        <v>66</v>
      </c>
      <c r="B69" s="211" t="s">
        <v>67</v>
      </c>
      <c r="C69" s="211"/>
      <c r="D69" s="211"/>
      <c r="E69" s="211"/>
      <c r="F69" s="211"/>
      <c r="G69" s="211"/>
      <c r="H69" s="211"/>
      <c r="I69" s="211"/>
      <c r="J69" s="211"/>
      <c r="K69" s="211"/>
      <c r="L69" s="211"/>
      <c r="M69" s="211"/>
      <c r="N69" s="211"/>
      <c r="O69" s="211"/>
    </row>
    <row r="70" spans="1:15" x14ac:dyDescent="0.25">
      <c r="A70" s="24"/>
      <c r="B70" s="25"/>
      <c r="C70" s="212"/>
      <c r="D70" s="212"/>
      <c r="E70" s="212"/>
      <c r="F70" s="212"/>
      <c r="G70" s="212"/>
      <c r="H70" s="212"/>
      <c r="I70" s="212"/>
      <c r="J70" s="212"/>
      <c r="K70" s="212"/>
      <c r="L70" s="212"/>
      <c r="M70" s="25"/>
      <c r="N70" s="25"/>
      <c r="O70" s="25"/>
    </row>
    <row r="71" spans="1:15" x14ac:dyDescent="0.25">
      <c r="A71" s="23" t="s">
        <v>68</v>
      </c>
      <c r="B71" s="211" t="s">
        <v>69</v>
      </c>
      <c r="C71" s="211"/>
      <c r="D71" s="211"/>
      <c r="E71" s="211"/>
      <c r="F71" s="211"/>
      <c r="G71" s="211"/>
      <c r="H71" s="211"/>
      <c r="I71" s="211"/>
      <c r="J71" s="211"/>
      <c r="K71" s="211"/>
      <c r="L71" s="211"/>
      <c r="M71" s="211"/>
      <c r="N71" s="211"/>
      <c r="O71" s="211"/>
    </row>
    <row r="72" spans="1:15" ht="42.75" x14ac:dyDescent="0.25">
      <c r="A72" s="24"/>
      <c r="B72" s="28">
        <v>23764</v>
      </c>
      <c r="C72" s="25"/>
      <c r="D72" s="25"/>
      <c r="E72" s="25"/>
      <c r="F72" s="28">
        <v>196228</v>
      </c>
      <c r="G72" s="25"/>
      <c r="H72" s="28">
        <f>H76-H74</f>
        <v>381056</v>
      </c>
      <c r="I72" s="25"/>
      <c r="J72" s="29">
        <f>H72+13640</f>
        <v>394696</v>
      </c>
      <c r="K72" s="28">
        <v>862000</v>
      </c>
      <c r="L72" s="25"/>
      <c r="M72" s="25" t="s">
        <v>70</v>
      </c>
      <c r="N72" s="25"/>
      <c r="O72" s="25"/>
    </row>
    <row r="73" spans="1:15" x14ac:dyDescent="0.25">
      <c r="A73" s="23" t="s">
        <v>71</v>
      </c>
      <c r="B73" s="211" t="s">
        <v>72</v>
      </c>
      <c r="C73" s="211"/>
      <c r="D73" s="211"/>
      <c r="E73" s="211"/>
      <c r="F73" s="211"/>
      <c r="G73" s="211"/>
      <c r="H73" s="211"/>
      <c r="I73" s="211"/>
      <c r="J73" s="211"/>
      <c r="K73" s="211"/>
      <c r="L73" s="211"/>
      <c r="M73" s="211"/>
      <c r="N73" s="211"/>
      <c r="O73" s="211"/>
    </row>
    <row r="74" spans="1:15" ht="42.75" x14ac:dyDescent="0.25">
      <c r="A74" s="24"/>
      <c r="B74" s="28">
        <v>23008</v>
      </c>
      <c r="C74" s="25"/>
      <c r="D74" s="25"/>
      <c r="E74" s="25"/>
      <c r="F74" s="28">
        <v>189453</v>
      </c>
      <c r="G74" s="25"/>
      <c r="H74" s="34">
        <v>404625</v>
      </c>
      <c r="I74" s="25"/>
      <c r="J74" s="35">
        <f>H74+30360</f>
        <v>434985</v>
      </c>
      <c r="K74" s="28">
        <v>697000</v>
      </c>
      <c r="L74" s="25"/>
      <c r="M74" s="25" t="s">
        <v>70</v>
      </c>
      <c r="N74" s="25"/>
      <c r="O74" s="25"/>
    </row>
    <row r="75" spans="1:15" x14ac:dyDescent="0.25">
      <c r="A75" s="23" t="s">
        <v>73</v>
      </c>
      <c r="B75" s="211" t="s">
        <v>74</v>
      </c>
      <c r="C75" s="211"/>
      <c r="D75" s="211"/>
      <c r="E75" s="211"/>
      <c r="F75" s="211"/>
      <c r="G75" s="211"/>
      <c r="H75" s="211"/>
      <c r="I75" s="211"/>
      <c r="J75" s="211"/>
      <c r="K75" s="211"/>
      <c r="L75" s="211"/>
      <c r="M75" s="211"/>
      <c r="N75" s="211"/>
      <c r="O75" s="211"/>
    </row>
    <row r="76" spans="1:15" ht="42.75" x14ac:dyDescent="0.25">
      <c r="A76" s="24"/>
      <c r="B76" s="28">
        <v>46772</v>
      </c>
      <c r="C76" s="25"/>
      <c r="D76" s="25"/>
      <c r="E76" s="25"/>
      <c r="F76" s="28">
        <f>F72+F74</f>
        <v>385681</v>
      </c>
      <c r="G76" s="25"/>
      <c r="H76" s="28">
        <f>F76+400000</f>
        <v>785681</v>
      </c>
      <c r="I76" s="25"/>
      <c r="J76" s="29">
        <f>H76+44000</f>
        <v>829681</v>
      </c>
      <c r="K76" s="28">
        <v>1559000</v>
      </c>
      <c r="L76" s="25"/>
      <c r="M76" s="25" t="s">
        <v>70</v>
      </c>
      <c r="N76" s="25"/>
      <c r="O76" s="25"/>
    </row>
    <row r="77" spans="1:15" ht="15.75" x14ac:dyDescent="0.25">
      <c r="A77" s="17" t="s">
        <v>75</v>
      </c>
      <c r="B77" s="3"/>
      <c r="C77" s="3"/>
      <c r="D77" s="3"/>
      <c r="E77" s="3"/>
      <c r="F77" s="18"/>
      <c r="G77" s="3"/>
      <c r="H77" s="18"/>
      <c r="I77" s="3"/>
      <c r="J77" s="3"/>
      <c r="K77" s="3"/>
      <c r="L77" s="3"/>
      <c r="M77" s="3"/>
      <c r="N77" s="3"/>
      <c r="O77" s="3"/>
    </row>
    <row r="78" spans="1:15" x14ac:dyDescent="0.25">
      <c r="A78" s="19" t="s">
        <v>76</v>
      </c>
      <c r="B78" s="3"/>
      <c r="C78" s="3"/>
      <c r="D78" s="3"/>
      <c r="E78" s="3"/>
      <c r="F78" s="18"/>
      <c r="G78" s="3"/>
      <c r="H78" s="18"/>
      <c r="I78" s="3"/>
      <c r="J78" s="3"/>
      <c r="K78" s="3"/>
      <c r="L78" s="3"/>
      <c r="M78" s="3"/>
      <c r="N78" s="3"/>
      <c r="O78" s="3"/>
    </row>
    <row r="79" spans="1:15" x14ac:dyDescent="0.25">
      <c r="A79" s="20"/>
      <c r="B79" s="20"/>
      <c r="C79" s="209">
        <v>2017</v>
      </c>
      <c r="D79" s="209"/>
      <c r="E79" s="209">
        <v>2018</v>
      </c>
      <c r="F79" s="209"/>
      <c r="G79" s="209">
        <v>2019</v>
      </c>
      <c r="H79" s="209"/>
      <c r="I79" s="209">
        <v>2020</v>
      </c>
      <c r="J79" s="209"/>
      <c r="K79" s="209">
        <v>2021</v>
      </c>
      <c r="L79" s="209"/>
      <c r="M79" s="209"/>
      <c r="N79" s="209"/>
      <c r="O79" s="209"/>
    </row>
    <row r="80" spans="1:15" x14ac:dyDescent="0.25">
      <c r="A80" s="20"/>
      <c r="B80" s="21" t="s">
        <v>2</v>
      </c>
      <c r="C80" s="21" t="s">
        <v>3</v>
      </c>
      <c r="D80" s="21" t="s">
        <v>4</v>
      </c>
      <c r="E80" s="21" t="s">
        <v>3</v>
      </c>
      <c r="F80" s="22" t="s">
        <v>4</v>
      </c>
      <c r="G80" s="21" t="s">
        <v>3</v>
      </c>
      <c r="H80" s="22" t="s">
        <v>4</v>
      </c>
      <c r="I80" s="21" t="s">
        <v>3</v>
      </c>
      <c r="J80" s="21" t="s">
        <v>4</v>
      </c>
      <c r="K80" s="21" t="s">
        <v>5</v>
      </c>
      <c r="L80" s="21" t="s">
        <v>4</v>
      </c>
      <c r="M80" s="21" t="s">
        <v>6</v>
      </c>
      <c r="N80" s="21" t="s">
        <v>7</v>
      </c>
      <c r="O80" s="21" t="s">
        <v>8</v>
      </c>
    </row>
    <row r="81" spans="1:15" x14ac:dyDescent="0.25">
      <c r="A81" s="23" t="s">
        <v>77</v>
      </c>
      <c r="B81" s="207" t="s">
        <v>78</v>
      </c>
      <c r="C81" s="207"/>
      <c r="D81" s="207"/>
      <c r="E81" s="207"/>
      <c r="F81" s="207"/>
      <c r="G81" s="207"/>
      <c r="H81" s="207"/>
      <c r="I81" s="207"/>
      <c r="J81" s="207"/>
      <c r="K81" s="207"/>
      <c r="L81" s="207"/>
      <c r="M81" s="207"/>
      <c r="N81" s="207"/>
      <c r="O81" s="207"/>
    </row>
    <row r="82" spans="1:15" x14ac:dyDescent="0.25">
      <c r="A82" s="24"/>
      <c r="B82" s="24"/>
      <c r="C82" s="208"/>
      <c r="D82" s="208"/>
      <c r="E82" s="208"/>
      <c r="F82" s="208"/>
      <c r="G82" s="208"/>
      <c r="H82" s="208"/>
      <c r="I82" s="208"/>
      <c r="J82" s="208"/>
      <c r="K82" s="208"/>
      <c r="L82" s="208"/>
      <c r="M82" s="24"/>
      <c r="N82" s="24"/>
      <c r="O82" s="24"/>
    </row>
    <row r="83" spans="1:15" x14ac:dyDescent="0.25">
      <c r="A83" s="23" t="s">
        <v>79</v>
      </c>
      <c r="B83" s="207" t="s">
        <v>31</v>
      </c>
      <c r="C83" s="207"/>
      <c r="D83" s="207"/>
      <c r="E83" s="207"/>
      <c r="F83" s="207"/>
      <c r="G83" s="207"/>
      <c r="H83" s="207"/>
      <c r="I83" s="207"/>
      <c r="J83" s="207"/>
      <c r="K83" s="207"/>
      <c r="L83" s="207"/>
      <c r="M83" s="207"/>
      <c r="N83" s="207"/>
      <c r="O83" s="207"/>
    </row>
    <row r="84" spans="1:15" x14ac:dyDescent="0.25">
      <c r="A84" s="24"/>
      <c r="B84" s="27">
        <v>57695</v>
      </c>
      <c r="C84" s="24"/>
      <c r="D84" s="30">
        <f>B84+40047</f>
        <v>97742</v>
      </c>
      <c r="E84" s="24"/>
      <c r="F84" s="34">
        <f>D84+20036</f>
        <v>117778</v>
      </c>
      <c r="G84" s="24"/>
      <c r="H84" s="36">
        <f>F84+5151</f>
        <v>122929</v>
      </c>
      <c r="I84" s="37"/>
      <c r="J84" s="35">
        <f>H84+7506</f>
        <v>130435</v>
      </c>
      <c r="K84" s="27">
        <v>135000</v>
      </c>
      <c r="L84" s="24"/>
      <c r="M84" s="38" t="s">
        <v>80</v>
      </c>
      <c r="N84" s="24"/>
      <c r="O84" s="24"/>
    </row>
    <row r="85" spans="1:15" x14ac:dyDescent="0.25">
      <c r="A85" s="23" t="s">
        <v>81</v>
      </c>
      <c r="B85" s="207" t="s">
        <v>34</v>
      </c>
      <c r="C85" s="207"/>
      <c r="D85" s="207"/>
      <c r="E85" s="207"/>
      <c r="F85" s="207"/>
      <c r="G85" s="207"/>
      <c r="H85" s="207"/>
      <c r="I85" s="207"/>
      <c r="J85" s="207"/>
      <c r="K85" s="207"/>
      <c r="L85" s="207"/>
      <c r="M85" s="207"/>
      <c r="N85" s="207"/>
      <c r="O85" s="207"/>
    </row>
    <row r="86" spans="1:15" x14ac:dyDescent="0.25">
      <c r="A86" s="24"/>
      <c r="B86" s="27">
        <v>63492</v>
      </c>
      <c r="C86" s="24"/>
      <c r="D86" s="30">
        <f>B86+45908</f>
        <v>109400</v>
      </c>
      <c r="E86" s="24"/>
      <c r="F86" s="34">
        <f>D86+30511</f>
        <v>139911</v>
      </c>
      <c r="G86" s="24"/>
      <c r="H86" s="36">
        <f>F86+8470</f>
        <v>148381</v>
      </c>
      <c r="I86" s="37"/>
      <c r="J86" s="35">
        <f>H86+15396</f>
        <v>163777</v>
      </c>
      <c r="K86" s="27">
        <v>135000</v>
      </c>
      <c r="L86" s="24"/>
      <c r="M86" s="38" t="s">
        <v>80</v>
      </c>
      <c r="N86" s="24"/>
      <c r="O86" s="24"/>
    </row>
    <row r="87" spans="1:15" x14ac:dyDescent="0.25">
      <c r="A87" s="23" t="s">
        <v>82</v>
      </c>
      <c r="B87" s="207" t="s">
        <v>83</v>
      </c>
      <c r="C87" s="207"/>
      <c r="D87" s="207"/>
      <c r="E87" s="207"/>
      <c r="F87" s="207"/>
      <c r="G87" s="207"/>
      <c r="H87" s="207"/>
      <c r="I87" s="207"/>
      <c r="J87" s="207"/>
      <c r="K87" s="207"/>
      <c r="L87" s="207"/>
      <c r="M87" s="207"/>
      <c r="N87" s="207"/>
      <c r="O87" s="207"/>
    </row>
    <row r="88" spans="1:15" x14ac:dyDescent="0.25">
      <c r="A88" s="24"/>
      <c r="B88" s="27">
        <v>121187</v>
      </c>
      <c r="C88" s="24"/>
      <c r="D88" s="30">
        <f>D84+D86</f>
        <v>207142</v>
      </c>
      <c r="E88" s="24"/>
      <c r="F88" s="34">
        <f>F84+F86</f>
        <v>257689</v>
      </c>
      <c r="G88" s="24"/>
      <c r="H88" s="36">
        <f>H84+H86</f>
        <v>271310</v>
      </c>
      <c r="I88" s="37"/>
      <c r="J88" s="35">
        <f>J84+J86</f>
        <v>294212</v>
      </c>
      <c r="K88" s="27">
        <v>270000</v>
      </c>
      <c r="L88" s="24"/>
      <c r="M88" s="38" t="s">
        <v>80</v>
      </c>
      <c r="N88" s="24"/>
      <c r="O88" s="24"/>
    </row>
    <row r="89" spans="1:15" ht="15.75" x14ac:dyDescent="0.25">
      <c r="A89" s="17" t="s">
        <v>84</v>
      </c>
      <c r="B89" s="3"/>
      <c r="C89" s="3"/>
      <c r="D89" s="3"/>
      <c r="E89" s="3"/>
      <c r="F89" s="18"/>
      <c r="G89" s="3"/>
      <c r="H89" s="18"/>
      <c r="I89" s="3"/>
      <c r="J89" s="3"/>
      <c r="K89" s="3"/>
      <c r="L89" s="3"/>
      <c r="M89" s="3"/>
      <c r="N89" s="3"/>
      <c r="O89" s="3"/>
    </row>
    <row r="90" spans="1:15" x14ac:dyDescent="0.25">
      <c r="A90" s="19" t="s">
        <v>85</v>
      </c>
      <c r="B90" s="3"/>
      <c r="C90" s="3"/>
      <c r="D90" s="3"/>
      <c r="E90" s="3"/>
      <c r="F90" s="18"/>
      <c r="G90" s="3"/>
      <c r="H90" s="18"/>
      <c r="I90" s="3"/>
      <c r="J90" s="3"/>
      <c r="K90" s="3"/>
      <c r="L90" s="3"/>
      <c r="M90" s="3"/>
      <c r="N90" s="3"/>
      <c r="O90" s="3"/>
    </row>
    <row r="91" spans="1:15" x14ac:dyDescent="0.25">
      <c r="A91" s="20"/>
      <c r="B91" s="20"/>
      <c r="C91" s="209">
        <v>2017</v>
      </c>
      <c r="D91" s="209"/>
      <c r="E91" s="209">
        <v>2018</v>
      </c>
      <c r="F91" s="209"/>
      <c r="G91" s="209">
        <v>2019</v>
      </c>
      <c r="H91" s="209"/>
      <c r="I91" s="209">
        <v>2020</v>
      </c>
      <c r="J91" s="209"/>
      <c r="K91" s="209">
        <v>2021</v>
      </c>
      <c r="L91" s="209"/>
      <c r="M91" s="209"/>
      <c r="N91" s="209"/>
      <c r="O91" s="209"/>
    </row>
    <row r="92" spans="1:15" x14ac:dyDescent="0.25">
      <c r="A92" s="20"/>
      <c r="B92" s="21" t="s">
        <v>2</v>
      </c>
      <c r="C92" s="21" t="s">
        <v>3</v>
      </c>
      <c r="D92" s="21" t="s">
        <v>4</v>
      </c>
      <c r="E92" s="21" t="s">
        <v>3</v>
      </c>
      <c r="F92" s="22" t="s">
        <v>4</v>
      </c>
      <c r="G92" s="21" t="s">
        <v>3</v>
      </c>
      <c r="H92" s="22" t="s">
        <v>4</v>
      </c>
      <c r="I92" s="21" t="s">
        <v>3</v>
      </c>
      <c r="J92" s="21" t="s">
        <v>4</v>
      </c>
      <c r="K92" s="21" t="s">
        <v>5</v>
      </c>
      <c r="L92" s="21" t="s">
        <v>4</v>
      </c>
      <c r="M92" s="21" t="s">
        <v>6</v>
      </c>
      <c r="N92" s="21" t="s">
        <v>7</v>
      </c>
      <c r="O92" s="21" t="s">
        <v>8</v>
      </c>
    </row>
    <row r="93" spans="1:15" x14ac:dyDescent="0.25">
      <c r="A93" s="23" t="s">
        <v>86</v>
      </c>
      <c r="B93" s="207" t="s">
        <v>87</v>
      </c>
      <c r="C93" s="207"/>
      <c r="D93" s="207"/>
      <c r="E93" s="207"/>
      <c r="F93" s="207"/>
      <c r="G93" s="207"/>
      <c r="H93" s="207"/>
      <c r="I93" s="207"/>
      <c r="J93" s="207"/>
      <c r="K93" s="207"/>
      <c r="L93" s="207"/>
      <c r="M93" s="207"/>
      <c r="N93" s="207"/>
      <c r="O93" s="207"/>
    </row>
    <row r="94" spans="1:15" x14ac:dyDescent="0.25">
      <c r="A94" s="24"/>
      <c r="B94" s="24"/>
      <c r="C94" s="208"/>
      <c r="D94" s="208"/>
      <c r="E94" s="208"/>
      <c r="F94" s="208"/>
      <c r="G94" s="208"/>
      <c r="H94" s="208"/>
      <c r="I94" s="208"/>
      <c r="J94" s="208"/>
      <c r="K94" s="208"/>
      <c r="L94" s="208"/>
      <c r="M94" s="24"/>
      <c r="N94" s="24"/>
      <c r="O94" s="24"/>
    </row>
    <row r="95" spans="1:15" x14ac:dyDescent="0.25">
      <c r="A95" s="23" t="s">
        <v>88</v>
      </c>
      <c r="B95" s="207" t="s">
        <v>89</v>
      </c>
      <c r="C95" s="207"/>
      <c r="D95" s="207"/>
      <c r="E95" s="207"/>
      <c r="F95" s="207"/>
      <c r="G95" s="207"/>
      <c r="H95" s="207"/>
      <c r="I95" s="207"/>
      <c r="J95" s="207"/>
      <c r="K95" s="207"/>
      <c r="L95" s="207"/>
      <c r="M95" s="207"/>
      <c r="N95" s="207"/>
      <c r="O95" s="207"/>
    </row>
    <row r="96" spans="1:15" x14ac:dyDescent="0.25">
      <c r="A96" s="24"/>
      <c r="B96" s="27">
        <v>6700</v>
      </c>
      <c r="C96" s="24"/>
      <c r="D96" s="27">
        <f>B96+35</f>
        <v>6735</v>
      </c>
      <c r="E96" s="24"/>
      <c r="F96" s="28">
        <f>D96+60</f>
        <v>6795</v>
      </c>
      <c r="G96" s="24"/>
      <c r="H96" s="28">
        <f>F96</f>
        <v>6795</v>
      </c>
      <c r="I96" s="24"/>
      <c r="J96" s="29">
        <v>6795</v>
      </c>
      <c r="K96" s="27">
        <v>12700</v>
      </c>
      <c r="L96" s="24"/>
      <c r="M96" s="24" t="s">
        <v>80</v>
      </c>
      <c r="N96" s="24"/>
      <c r="O96" s="24"/>
    </row>
    <row r="97" spans="1:15" ht="15.75" x14ac:dyDescent="0.25">
      <c r="A97" s="17" t="s">
        <v>90</v>
      </c>
      <c r="B97" s="3"/>
      <c r="C97" s="3"/>
      <c r="D97" s="3"/>
      <c r="E97" s="3"/>
      <c r="F97" s="18"/>
      <c r="G97" s="3"/>
      <c r="H97" s="18"/>
      <c r="I97" s="3"/>
      <c r="J97" s="3"/>
      <c r="K97" s="3"/>
      <c r="L97" s="3"/>
      <c r="M97" s="3"/>
      <c r="N97" s="3"/>
      <c r="O97" s="3"/>
    </row>
    <row r="98" spans="1:15" x14ac:dyDescent="0.25">
      <c r="A98" s="19" t="s">
        <v>91</v>
      </c>
      <c r="B98" s="3"/>
      <c r="C98" s="3"/>
      <c r="D98" s="3"/>
      <c r="E98" s="3"/>
      <c r="F98" s="18"/>
      <c r="G98" s="3"/>
      <c r="H98" s="18"/>
      <c r="I98" s="3"/>
      <c r="J98" s="3"/>
      <c r="K98" s="3"/>
      <c r="L98" s="3"/>
      <c r="M98" s="3"/>
      <c r="N98" s="3"/>
      <c r="O98" s="3"/>
    </row>
    <row r="99" spans="1:15" x14ac:dyDescent="0.25">
      <c r="A99" s="20"/>
      <c r="B99" s="20"/>
      <c r="C99" s="209">
        <v>2017</v>
      </c>
      <c r="D99" s="209"/>
      <c r="E99" s="209">
        <v>2018</v>
      </c>
      <c r="F99" s="209"/>
      <c r="G99" s="209">
        <v>2019</v>
      </c>
      <c r="H99" s="209"/>
      <c r="I99" s="209">
        <v>2020</v>
      </c>
      <c r="J99" s="209"/>
      <c r="K99" s="209">
        <v>2021</v>
      </c>
      <c r="L99" s="209"/>
      <c r="M99" s="209"/>
      <c r="N99" s="209"/>
      <c r="O99" s="209"/>
    </row>
    <row r="100" spans="1:15" x14ac:dyDescent="0.25">
      <c r="A100" s="20"/>
      <c r="B100" s="21" t="s">
        <v>2</v>
      </c>
      <c r="C100" s="21" t="s">
        <v>3</v>
      </c>
      <c r="D100" s="21" t="s">
        <v>4</v>
      </c>
      <c r="E100" s="21" t="s">
        <v>3</v>
      </c>
      <c r="F100" s="22" t="s">
        <v>4</v>
      </c>
      <c r="G100" s="21" t="s">
        <v>3</v>
      </c>
      <c r="H100" s="22" t="s">
        <v>4</v>
      </c>
      <c r="I100" s="21" t="s">
        <v>3</v>
      </c>
      <c r="J100" s="21" t="s">
        <v>4</v>
      </c>
      <c r="K100" s="21" t="s">
        <v>5</v>
      </c>
      <c r="L100" s="21" t="s">
        <v>4</v>
      </c>
      <c r="M100" s="21" t="s">
        <v>6</v>
      </c>
      <c r="N100" s="21" t="s">
        <v>7</v>
      </c>
      <c r="O100" s="21" t="s">
        <v>8</v>
      </c>
    </row>
    <row r="101" spans="1:15" x14ac:dyDescent="0.25">
      <c r="A101" s="23" t="s">
        <v>92</v>
      </c>
      <c r="B101" s="207" t="s">
        <v>93</v>
      </c>
      <c r="C101" s="207"/>
      <c r="D101" s="207"/>
      <c r="E101" s="207"/>
      <c r="F101" s="207"/>
      <c r="G101" s="207"/>
      <c r="H101" s="207"/>
      <c r="I101" s="207"/>
      <c r="J101" s="207"/>
      <c r="K101" s="207"/>
      <c r="L101" s="207"/>
      <c r="M101" s="207"/>
      <c r="N101" s="207"/>
      <c r="O101" s="207"/>
    </row>
    <row r="102" spans="1:15" x14ac:dyDescent="0.25">
      <c r="A102" s="24"/>
      <c r="B102" s="24"/>
      <c r="C102" s="208"/>
      <c r="D102" s="208"/>
      <c r="E102" s="208"/>
      <c r="F102" s="208"/>
      <c r="G102" s="208"/>
      <c r="H102" s="208"/>
      <c r="I102" s="208"/>
      <c r="J102" s="208"/>
      <c r="K102" s="208"/>
      <c r="L102" s="208"/>
      <c r="M102" s="24"/>
      <c r="N102" s="24"/>
      <c r="O102" s="24"/>
    </row>
    <row r="103" spans="1:15" x14ac:dyDescent="0.25">
      <c r="A103" s="23" t="s">
        <v>94</v>
      </c>
      <c r="B103" s="207" t="s">
        <v>95</v>
      </c>
      <c r="C103" s="207"/>
      <c r="D103" s="207"/>
      <c r="E103" s="207"/>
      <c r="F103" s="207"/>
      <c r="G103" s="207"/>
      <c r="H103" s="207"/>
      <c r="I103" s="207"/>
      <c r="J103" s="207"/>
      <c r="K103" s="207"/>
      <c r="L103" s="207"/>
      <c r="M103" s="207"/>
      <c r="N103" s="207"/>
      <c r="O103" s="207"/>
    </row>
    <row r="104" spans="1:15" ht="71.25" x14ac:dyDescent="0.25">
      <c r="A104" s="24"/>
      <c r="B104" s="24">
        <v>1</v>
      </c>
      <c r="C104" s="24"/>
      <c r="D104" s="24"/>
      <c r="E104" s="24"/>
      <c r="F104" s="25">
        <v>1</v>
      </c>
      <c r="G104" s="24"/>
      <c r="H104" s="25">
        <v>1</v>
      </c>
      <c r="I104" s="24"/>
      <c r="J104" s="26">
        <v>1</v>
      </c>
      <c r="K104" s="24">
        <v>3</v>
      </c>
      <c r="L104" s="24"/>
      <c r="M104" s="24" t="s">
        <v>96</v>
      </c>
      <c r="N104" s="24" t="s">
        <v>97</v>
      </c>
      <c r="O104" s="24"/>
    </row>
    <row r="105" spans="1:15" ht="15.75" x14ac:dyDescent="0.25">
      <c r="A105" s="17" t="s">
        <v>98</v>
      </c>
      <c r="B105" s="3"/>
      <c r="C105" s="3"/>
      <c r="D105" s="3"/>
      <c r="E105" s="3"/>
      <c r="F105" s="18"/>
      <c r="G105" s="3"/>
      <c r="H105" s="18"/>
      <c r="I105" s="3"/>
      <c r="J105" s="3"/>
      <c r="K105" s="3"/>
      <c r="L105" s="3"/>
      <c r="M105" s="3"/>
      <c r="N105" s="3"/>
      <c r="O105" s="3"/>
    </row>
    <row r="106" spans="1:15" x14ac:dyDescent="0.25">
      <c r="A106" s="19" t="s">
        <v>99</v>
      </c>
      <c r="B106" s="3"/>
      <c r="C106" s="3"/>
      <c r="D106" s="3"/>
      <c r="E106" s="3"/>
      <c r="F106" s="18"/>
      <c r="G106" s="3"/>
      <c r="H106" s="18"/>
      <c r="I106" s="3"/>
      <c r="J106" s="3"/>
      <c r="K106" s="3"/>
      <c r="L106" s="3"/>
      <c r="M106" s="3"/>
      <c r="N106" s="3"/>
      <c r="O106" s="3"/>
    </row>
    <row r="107" spans="1:15" x14ac:dyDescent="0.25">
      <c r="A107" s="20"/>
      <c r="B107" s="20"/>
      <c r="C107" s="209">
        <v>2017</v>
      </c>
      <c r="D107" s="209"/>
      <c r="E107" s="209">
        <v>2018</v>
      </c>
      <c r="F107" s="209"/>
      <c r="G107" s="209">
        <v>2019</v>
      </c>
      <c r="H107" s="209"/>
      <c r="I107" s="209">
        <v>2020</v>
      </c>
      <c r="J107" s="209"/>
      <c r="K107" s="209">
        <v>2021</v>
      </c>
      <c r="L107" s="209"/>
      <c r="M107" s="209"/>
      <c r="N107" s="209"/>
      <c r="O107" s="209"/>
    </row>
    <row r="108" spans="1:15" x14ac:dyDescent="0.25">
      <c r="A108" s="20"/>
      <c r="B108" s="21" t="s">
        <v>2</v>
      </c>
      <c r="C108" s="21" t="s">
        <v>3</v>
      </c>
      <c r="D108" s="21" t="s">
        <v>4</v>
      </c>
      <c r="E108" s="21" t="s">
        <v>3</v>
      </c>
      <c r="F108" s="22" t="s">
        <v>4</v>
      </c>
      <c r="G108" s="21" t="s">
        <v>3</v>
      </c>
      <c r="H108" s="22" t="s">
        <v>4</v>
      </c>
      <c r="I108" s="21" t="s">
        <v>3</v>
      </c>
      <c r="J108" s="21" t="s">
        <v>4</v>
      </c>
      <c r="K108" s="21" t="s">
        <v>5</v>
      </c>
      <c r="L108" s="21" t="s">
        <v>4</v>
      </c>
      <c r="M108" s="21" t="s">
        <v>6</v>
      </c>
      <c r="N108" s="21" t="s">
        <v>7</v>
      </c>
      <c r="O108" s="21" t="s">
        <v>8</v>
      </c>
    </row>
    <row r="109" spans="1:15" x14ac:dyDescent="0.25">
      <c r="A109" s="23" t="s">
        <v>100</v>
      </c>
      <c r="B109" s="207" t="s">
        <v>101</v>
      </c>
      <c r="C109" s="207"/>
      <c r="D109" s="207"/>
      <c r="E109" s="207"/>
      <c r="F109" s="207"/>
      <c r="G109" s="207"/>
      <c r="H109" s="207"/>
      <c r="I109" s="207"/>
      <c r="J109" s="207"/>
      <c r="K109" s="207"/>
      <c r="L109" s="207"/>
      <c r="M109" s="207"/>
      <c r="N109" s="207"/>
      <c r="O109" s="207"/>
    </row>
    <row r="110" spans="1:15" x14ac:dyDescent="0.25">
      <c r="A110" s="24"/>
      <c r="B110" s="24"/>
      <c r="C110" s="208"/>
      <c r="D110" s="208"/>
      <c r="E110" s="208"/>
      <c r="F110" s="208"/>
      <c r="G110" s="208"/>
      <c r="H110" s="208"/>
      <c r="I110" s="208"/>
      <c r="J110" s="208"/>
      <c r="K110" s="208"/>
      <c r="L110" s="208"/>
      <c r="M110" s="24"/>
      <c r="N110" s="24"/>
      <c r="O110" s="24"/>
    </row>
    <row r="111" spans="1:15" x14ac:dyDescent="0.25">
      <c r="A111" s="23" t="s">
        <v>102</v>
      </c>
      <c r="B111" s="207" t="s">
        <v>103</v>
      </c>
      <c r="C111" s="207"/>
      <c r="D111" s="207"/>
      <c r="E111" s="207"/>
      <c r="F111" s="207"/>
      <c r="G111" s="207"/>
      <c r="H111" s="207"/>
      <c r="I111" s="207"/>
      <c r="J111" s="207"/>
      <c r="K111" s="207"/>
      <c r="L111" s="207"/>
      <c r="M111" s="207"/>
      <c r="N111" s="207"/>
      <c r="O111" s="207"/>
    </row>
    <row r="112" spans="1:15" x14ac:dyDescent="0.25">
      <c r="A112" s="24"/>
      <c r="B112" s="39">
        <v>0</v>
      </c>
      <c r="C112" s="24"/>
      <c r="D112" s="24"/>
      <c r="E112" s="24"/>
      <c r="F112" s="25">
        <v>0</v>
      </c>
      <c r="G112" s="24"/>
      <c r="H112" s="25"/>
      <c r="I112" s="24"/>
      <c r="J112" s="26">
        <v>0</v>
      </c>
      <c r="K112" s="39">
        <v>0.5</v>
      </c>
      <c r="L112" s="24"/>
      <c r="M112" s="24" t="s">
        <v>104</v>
      </c>
      <c r="N112" s="24"/>
      <c r="O112" s="24"/>
    </row>
    <row r="113" spans="1:15" ht="15.75" x14ac:dyDescent="0.25">
      <c r="A113" s="17" t="s">
        <v>105</v>
      </c>
      <c r="B113" s="3"/>
      <c r="C113" s="3"/>
      <c r="D113" s="3"/>
      <c r="E113" s="3"/>
      <c r="F113" s="18"/>
      <c r="G113" s="3"/>
      <c r="H113" s="18"/>
      <c r="I113" s="3"/>
      <c r="J113" s="3"/>
      <c r="K113" s="3"/>
      <c r="L113" s="3"/>
      <c r="M113" s="3"/>
      <c r="N113" s="3"/>
      <c r="O113" s="3"/>
    </row>
    <row r="114" spans="1:15" x14ac:dyDescent="0.25">
      <c r="A114" s="19" t="s">
        <v>106</v>
      </c>
      <c r="B114" s="3"/>
      <c r="C114" s="3"/>
      <c r="D114" s="3"/>
      <c r="E114" s="3"/>
      <c r="F114" s="18"/>
      <c r="G114" s="3"/>
      <c r="H114" s="18"/>
      <c r="I114" s="3"/>
      <c r="J114" s="3"/>
      <c r="K114" s="3"/>
      <c r="L114" s="3"/>
      <c r="M114" s="3"/>
      <c r="N114" s="3"/>
      <c r="O114" s="3"/>
    </row>
    <row r="115" spans="1:15" x14ac:dyDescent="0.25">
      <c r="A115" s="20"/>
      <c r="B115" s="20"/>
      <c r="C115" s="209">
        <v>2017</v>
      </c>
      <c r="D115" s="209"/>
      <c r="E115" s="209">
        <v>2018</v>
      </c>
      <c r="F115" s="209"/>
      <c r="G115" s="209">
        <v>2019</v>
      </c>
      <c r="H115" s="209"/>
      <c r="I115" s="209">
        <v>2020</v>
      </c>
      <c r="J115" s="209"/>
      <c r="K115" s="209">
        <v>2021</v>
      </c>
      <c r="L115" s="209"/>
      <c r="M115" s="209"/>
      <c r="N115" s="209"/>
      <c r="O115" s="209"/>
    </row>
    <row r="116" spans="1:15" x14ac:dyDescent="0.25">
      <c r="A116" s="20"/>
      <c r="B116" s="21" t="s">
        <v>2</v>
      </c>
      <c r="C116" s="21" t="s">
        <v>3</v>
      </c>
      <c r="D116" s="21" t="s">
        <v>4</v>
      </c>
      <c r="E116" s="21" t="s">
        <v>3</v>
      </c>
      <c r="F116" s="22" t="s">
        <v>4</v>
      </c>
      <c r="G116" s="21" t="s">
        <v>3</v>
      </c>
      <c r="H116" s="22" t="s">
        <v>4</v>
      </c>
      <c r="I116" s="21" t="s">
        <v>3</v>
      </c>
      <c r="J116" s="21" t="s">
        <v>4</v>
      </c>
      <c r="K116" s="21" t="s">
        <v>5</v>
      </c>
      <c r="L116" s="21" t="s">
        <v>4</v>
      </c>
      <c r="M116" s="21" t="s">
        <v>6</v>
      </c>
      <c r="N116" s="21" t="s">
        <v>7</v>
      </c>
      <c r="O116" s="21" t="s">
        <v>8</v>
      </c>
    </row>
    <row r="117" spans="1:15" x14ac:dyDescent="0.25">
      <c r="A117" s="23" t="s">
        <v>107</v>
      </c>
      <c r="B117" s="207" t="s">
        <v>108</v>
      </c>
      <c r="C117" s="207"/>
      <c r="D117" s="207"/>
      <c r="E117" s="207"/>
      <c r="F117" s="207"/>
      <c r="G117" s="207"/>
      <c r="H117" s="207"/>
      <c r="I117" s="207"/>
      <c r="J117" s="207"/>
      <c r="K117" s="207"/>
      <c r="L117" s="207"/>
      <c r="M117" s="207"/>
      <c r="N117" s="207"/>
      <c r="O117" s="207"/>
    </row>
    <row r="118" spans="1:15" x14ac:dyDescent="0.25">
      <c r="A118" s="24"/>
      <c r="B118" s="24"/>
      <c r="C118" s="208"/>
      <c r="D118" s="208"/>
      <c r="E118" s="208"/>
      <c r="F118" s="208"/>
      <c r="G118" s="208"/>
      <c r="H118" s="208"/>
      <c r="I118" s="208"/>
      <c r="J118" s="208"/>
      <c r="K118" s="208"/>
      <c r="L118" s="208"/>
      <c r="M118" s="24"/>
      <c r="N118" s="24"/>
      <c r="O118" s="24"/>
    </row>
    <row r="119" spans="1:15" x14ac:dyDescent="0.25">
      <c r="A119" s="23" t="s">
        <v>109</v>
      </c>
      <c r="B119" s="207" t="s">
        <v>110</v>
      </c>
      <c r="C119" s="207"/>
      <c r="D119" s="207"/>
      <c r="E119" s="207"/>
      <c r="F119" s="207"/>
      <c r="G119" s="207"/>
      <c r="H119" s="207"/>
      <c r="I119" s="207"/>
      <c r="J119" s="207"/>
      <c r="K119" s="207"/>
      <c r="L119" s="207"/>
      <c r="M119" s="207"/>
      <c r="N119" s="207"/>
      <c r="O119" s="207"/>
    </row>
    <row r="120" spans="1:15" ht="57" x14ac:dyDescent="0.25">
      <c r="A120" s="40"/>
      <c r="B120" s="40">
        <v>3</v>
      </c>
      <c r="C120" s="40"/>
      <c r="D120" s="40"/>
      <c r="E120" s="40"/>
      <c r="F120" s="41">
        <v>3</v>
      </c>
      <c r="G120" s="40"/>
      <c r="H120" s="41">
        <v>3</v>
      </c>
      <c r="I120" s="40"/>
      <c r="J120" s="42">
        <v>3</v>
      </c>
      <c r="K120" s="40">
        <v>4</v>
      </c>
      <c r="L120" s="40"/>
      <c r="M120" s="40" t="s">
        <v>111</v>
      </c>
      <c r="N120" s="40" t="s">
        <v>112</v>
      </c>
      <c r="O120" s="3"/>
    </row>
    <row r="128" spans="1:15" x14ac:dyDescent="0.25">
      <c r="L128">
        <v>15</v>
      </c>
    </row>
    <row r="129" spans="12:12" x14ac:dyDescent="0.25">
      <c r="L129">
        <v>21</v>
      </c>
    </row>
    <row r="130" spans="12:12" x14ac:dyDescent="0.25">
      <c r="L130">
        <v>36</v>
      </c>
    </row>
  </sheetData>
  <mergeCells count="119">
    <mergeCell ref="C3:D3"/>
    <mergeCell ref="E3:F3"/>
    <mergeCell ref="G3:H3"/>
    <mergeCell ref="I3:J3"/>
    <mergeCell ref="K3:L3"/>
    <mergeCell ref="M3:O3"/>
    <mergeCell ref="B5:O5"/>
    <mergeCell ref="C6:L6"/>
    <mergeCell ref="B7:O7"/>
    <mergeCell ref="B9:O9"/>
    <mergeCell ref="C13:D13"/>
    <mergeCell ref="E13:F13"/>
    <mergeCell ref="G13:H13"/>
    <mergeCell ref="I13:J13"/>
    <mergeCell ref="K13:L13"/>
    <mergeCell ref="M13:O13"/>
    <mergeCell ref="B15:O15"/>
    <mergeCell ref="C16:L16"/>
    <mergeCell ref="B17:O17"/>
    <mergeCell ref="B19:O19"/>
    <mergeCell ref="C23:D23"/>
    <mergeCell ref="E23:F23"/>
    <mergeCell ref="G23:H23"/>
    <mergeCell ref="I23:J23"/>
    <mergeCell ref="K23:L23"/>
    <mergeCell ref="M23:O23"/>
    <mergeCell ref="B25:O25"/>
    <mergeCell ref="C26:L26"/>
    <mergeCell ref="B27:O27"/>
    <mergeCell ref="B29:O29"/>
    <mergeCell ref="B31:O31"/>
    <mergeCell ref="C35:D35"/>
    <mergeCell ref="E35:F35"/>
    <mergeCell ref="G35:H35"/>
    <mergeCell ref="I35:J35"/>
    <mergeCell ref="K35:L35"/>
    <mergeCell ref="M35:O35"/>
    <mergeCell ref="B37:O37"/>
    <mergeCell ref="C38:L38"/>
    <mergeCell ref="B39:O39"/>
    <mergeCell ref="C43:D43"/>
    <mergeCell ref="E43:F43"/>
    <mergeCell ref="G43:H43"/>
    <mergeCell ref="I43:J43"/>
    <mergeCell ref="K43:L43"/>
    <mergeCell ref="M43:O43"/>
    <mergeCell ref="B45:O45"/>
    <mergeCell ref="C46:L46"/>
    <mergeCell ref="B47:O47"/>
    <mergeCell ref="B49:O49"/>
    <mergeCell ref="B51:O51"/>
    <mergeCell ref="C57:D57"/>
    <mergeCell ref="E57:F57"/>
    <mergeCell ref="G57:H57"/>
    <mergeCell ref="I57:J57"/>
    <mergeCell ref="K57:L57"/>
    <mergeCell ref="M57:O57"/>
    <mergeCell ref="B59:O59"/>
    <mergeCell ref="C60:L60"/>
    <mergeCell ref="B61:O61"/>
    <mergeCell ref="B63:O63"/>
    <mergeCell ref="C67:D67"/>
    <mergeCell ref="E67:F67"/>
    <mergeCell ref="G67:H67"/>
    <mergeCell ref="I67:J67"/>
    <mergeCell ref="K67:L67"/>
    <mergeCell ref="C79:D79"/>
    <mergeCell ref="E79:F79"/>
    <mergeCell ref="G79:H79"/>
    <mergeCell ref="I79:J79"/>
    <mergeCell ref="K79:L79"/>
    <mergeCell ref="M79:O79"/>
    <mergeCell ref="M67:O67"/>
    <mergeCell ref="B69:O69"/>
    <mergeCell ref="C70:L70"/>
    <mergeCell ref="B71:O71"/>
    <mergeCell ref="B73:O73"/>
    <mergeCell ref="B75:O75"/>
    <mergeCell ref="B81:O81"/>
    <mergeCell ref="C82:L82"/>
    <mergeCell ref="B83:O83"/>
    <mergeCell ref="B85:O85"/>
    <mergeCell ref="B87:O87"/>
    <mergeCell ref="C91:D91"/>
    <mergeCell ref="E91:F91"/>
    <mergeCell ref="G91:H91"/>
    <mergeCell ref="I91:J91"/>
    <mergeCell ref="K91:L91"/>
    <mergeCell ref="M91:O91"/>
    <mergeCell ref="B93:O93"/>
    <mergeCell ref="C94:L94"/>
    <mergeCell ref="B95:O95"/>
    <mergeCell ref="C99:D99"/>
    <mergeCell ref="E99:F99"/>
    <mergeCell ref="G99:H99"/>
    <mergeCell ref="I99:J99"/>
    <mergeCell ref="K99:L99"/>
    <mergeCell ref="M99:O99"/>
    <mergeCell ref="B101:O101"/>
    <mergeCell ref="C102:L102"/>
    <mergeCell ref="B103:O103"/>
    <mergeCell ref="C107:D107"/>
    <mergeCell ref="E107:F107"/>
    <mergeCell ref="G107:H107"/>
    <mergeCell ref="I107:J107"/>
    <mergeCell ref="K107:L107"/>
    <mergeCell ref="M107:O107"/>
    <mergeCell ref="B117:O117"/>
    <mergeCell ref="C118:L118"/>
    <mergeCell ref="B119:O119"/>
    <mergeCell ref="B109:O109"/>
    <mergeCell ref="C110:L110"/>
    <mergeCell ref="B111:O111"/>
    <mergeCell ref="C115:D115"/>
    <mergeCell ref="E115:F115"/>
    <mergeCell ref="G115:H115"/>
    <mergeCell ref="I115:J115"/>
    <mergeCell ref="K115:L115"/>
    <mergeCell ref="M115:O115"/>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465EC-CBF3-4305-8C45-5A644988BF7E}">
  <dimension ref="B2:O52"/>
  <sheetViews>
    <sheetView showGridLines="0" topLeftCell="A11" workbookViewId="0">
      <selection activeCell="C15" sqref="C15"/>
    </sheetView>
  </sheetViews>
  <sheetFormatPr defaultRowHeight="15" x14ac:dyDescent="0.25"/>
  <cols>
    <col min="2" max="2" width="22.140625" customWidth="1"/>
    <col min="3" max="3" width="42.85546875" customWidth="1"/>
    <col min="4" max="10" width="19.140625" customWidth="1"/>
    <col min="11" max="14" width="18.5703125" customWidth="1"/>
  </cols>
  <sheetData>
    <row r="2" spans="2:14" x14ac:dyDescent="0.25">
      <c r="B2" s="3" t="s">
        <v>475</v>
      </c>
      <c r="C2" s="85">
        <f>'Consolidation Draft'!C17</f>
        <v>98749</v>
      </c>
    </row>
    <row r="3" spans="2:14" x14ac:dyDescent="0.25">
      <c r="B3" s="3" t="s">
        <v>477</v>
      </c>
      <c r="C3" s="85">
        <f>'Consolidation Draft'!D17</f>
        <v>101967</v>
      </c>
    </row>
    <row r="4" spans="2:14" x14ac:dyDescent="0.25">
      <c r="B4" s="3" t="s">
        <v>379</v>
      </c>
      <c r="C4" s="3" t="str">
        <f>'Consolidation Draft'!E17</f>
        <v>Integrated sustainable landscape management- EU</v>
      </c>
    </row>
    <row r="5" spans="2:14" x14ac:dyDescent="0.25">
      <c r="B5" s="3" t="s">
        <v>479</v>
      </c>
      <c r="C5" s="3" t="str">
        <f>'Consolidation Draft'!G17</f>
        <v>Bui Hoa Binh</v>
      </c>
    </row>
    <row r="6" spans="2:14" x14ac:dyDescent="0.25">
      <c r="B6" s="3" t="s">
        <v>480</v>
      </c>
      <c r="C6" s="3" t="s">
        <v>680</v>
      </c>
    </row>
    <row r="7" spans="2:14" x14ac:dyDescent="0.25">
      <c r="B7" s="3" t="s">
        <v>482</v>
      </c>
      <c r="C7" s="79">
        <f>'Consolidation Draft'!T17</f>
        <v>5957500</v>
      </c>
    </row>
    <row r="8" spans="2:14" x14ac:dyDescent="0.25">
      <c r="B8" s="3" t="s">
        <v>483</v>
      </c>
      <c r="C8" s="3" t="s">
        <v>422</v>
      </c>
    </row>
    <row r="9" spans="2:14" x14ac:dyDescent="0.25">
      <c r="B9" s="3" t="s">
        <v>390</v>
      </c>
      <c r="C9" s="72" t="s">
        <v>398</v>
      </c>
    </row>
    <row r="11" spans="2:14" x14ac:dyDescent="0.25">
      <c r="B11" s="2" t="s">
        <v>485</v>
      </c>
    </row>
    <row r="12" spans="2:14" ht="75" x14ac:dyDescent="0.25">
      <c r="B12" s="201" t="s">
        <v>486</v>
      </c>
      <c r="C12" s="5" t="str">
        <f>'(1) CPD-SP Linking'!D6</f>
        <v>CPD Output 1.1:  Next generation mechanisms to enable vulnerable groups, in particular the poor, ethnic minority women and PWDs, to create and access sustainable jobs and improved livelihoods</v>
      </c>
      <c r="I12" s="256" t="s">
        <v>487</v>
      </c>
      <c r="J12" s="256"/>
      <c r="K12" s="256"/>
      <c r="L12" s="256"/>
      <c r="M12" s="256"/>
      <c r="N12" s="256"/>
    </row>
    <row r="13" spans="2:14" ht="30" x14ac:dyDescent="0.25">
      <c r="B13" s="13"/>
      <c r="C13" s="14"/>
      <c r="D13" s="12" t="s">
        <v>2</v>
      </c>
      <c r="E13" s="12" t="s">
        <v>488</v>
      </c>
      <c r="F13" s="12" t="s">
        <v>6</v>
      </c>
      <c r="G13" s="16" t="s">
        <v>489</v>
      </c>
      <c r="H13" s="16" t="s">
        <v>490</v>
      </c>
      <c r="I13" s="10">
        <v>2022</v>
      </c>
      <c r="J13" s="10">
        <v>2023</v>
      </c>
      <c r="K13" s="10">
        <v>2024</v>
      </c>
      <c r="L13" s="10">
        <v>2025</v>
      </c>
      <c r="M13" s="10"/>
      <c r="N13" s="10"/>
    </row>
    <row r="14" spans="2:14" ht="60" x14ac:dyDescent="0.25">
      <c r="B14" s="201" t="s">
        <v>491</v>
      </c>
      <c r="C14" s="5" t="str">
        <f>'(2) CPD Output Indicators (CPD)'!B6</f>
        <v xml:space="preserve">Number of functional multi-stakeholder platforms for stronger market linkages and capacities of Micro, Small and Medium sized Enterprises </v>
      </c>
      <c r="D14" s="5"/>
      <c r="E14" s="5"/>
      <c r="F14" s="5"/>
      <c r="G14" s="3"/>
      <c r="H14" s="3"/>
      <c r="I14" s="15"/>
      <c r="J14" s="15"/>
      <c r="K14" s="15"/>
      <c r="L14" s="15"/>
      <c r="M14" s="15"/>
      <c r="N14" s="15"/>
    </row>
    <row r="15" spans="2:14" ht="45" x14ac:dyDescent="0.25">
      <c r="B15" s="201" t="s">
        <v>492</v>
      </c>
      <c r="C15" s="5"/>
      <c r="D15" s="5"/>
      <c r="E15" s="5"/>
      <c r="F15" s="5"/>
      <c r="G15" s="3"/>
      <c r="H15" s="3"/>
      <c r="I15" s="15"/>
      <c r="J15" s="15"/>
      <c r="K15" s="15"/>
      <c r="L15" s="15"/>
      <c r="M15" s="15"/>
      <c r="N15" s="15"/>
    </row>
    <row r="18" spans="2:15" x14ac:dyDescent="0.25">
      <c r="B18" s="2" t="s">
        <v>493</v>
      </c>
      <c r="J18" s="262" t="s">
        <v>487</v>
      </c>
      <c r="K18" s="263"/>
      <c r="L18" s="263"/>
      <c r="M18" s="263"/>
      <c r="N18" s="263"/>
      <c r="O18" s="264"/>
    </row>
    <row r="19" spans="2:15" ht="30" x14ac:dyDescent="0.25">
      <c r="B19" s="10" t="s">
        <v>681</v>
      </c>
      <c r="C19" s="10" t="s">
        <v>494</v>
      </c>
      <c r="D19" s="10" t="s">
        <v>495</v>
      </c>
      <c r="E19" s="10" t="s">
        <v>496</v>
      </c>
      <c r="F19" s="11" t="s">
        <v>497</v>
      </c>
      <c r="G19" s="11" t="s">
        <v>682</v>
      </c>
      <c r="H19" s="10" t="s">
        <v>498</v>
      </c>
      <c r="I19" s="11" t="s">
        <v>499</v>
      </c>
      <c r="J19" s="10">
        <v>2022</v>
      </c>
      <c r="K19" s="10">
        <v>2023</v>
      </c>
      <c r="L19" s="10">
        <v>2024</v>
      </c>
      <c r="M19" s="10">
        <v>2025</v>
      </c>
      <c r="N19" s="10"/>
      <c r="O19" s="10"/>
    </row>
    <row r="20" spans="2:15" x14ac:dyDescent="0.25">
      <c r="B20" s="87" t="s">
        <v>683</v>
      </c>
      <c r="C20" s="88"/>
      <c r="D20" s="88"/>
      <c r="E20" s="88"/>
      <c r="F20" s="88"/>
      <c r="G20" s="88"/>
      <c r="H20" s="88"/>
      <c r="I20" s="89"/>
      <c r="J20" s="86"/>
      <c r="K20" s="86"/>
      <c r="L20" s="86"/>
      <c r="M20" s="86"/>
      <c r="N20" s="86"/>
      <c r="O20" s="86"/>
    </row>
    <row r="21" spans="2:15" ht="150" x14ac:dyDescent="0.25">
      <c r="B21" s="259" t="s">
        <v>684</v>
      </c>
      <c r="C21" s="81" t="s">
        <v>685</v>
      </c>
      <c r="D21" s="81" t="s">
        <v>686</v>
      </c>
      <c r="E21" s="81"/>
      <c r="F21" s="81" t="s">
        <v>687</v>
      </c>
      <c r="G21" s="259" t="s">
        <v>688</v>
      </c>
      <c r="H21" s="81"/>
      <c r="I21" s="80"/>
      <c r="J21" s="15"/>
      <c r="K21" s="15"/>
      <c r="L21" s="15"/>
      <c r="M21" s="15"/>
      <c r="N21" s="15"/>
      <c r="O21" s="15"/>
    </row>
    <row r="22" spans="2:15" ht="75" x14ac:dyDescent="0.25">
      <c r="B22" s="261"/>
      <c r="C22" s="81" t="s">
        <v>689</v>
      </c>
      <c r="D22" s="81" t="s">
        <v>690</v>
      </c>
      <c r="E22" s="81"/>
      <c r="F22" s="81" t="s">
        <v>691</v>
      </c>
      <c r="G22" s="261"/>
      <c r="H22" s="81"/>
      <c r="I22" s="80"/>
      <c r="J22" s="15"/>
      <c r="K22" s="15"/>
      <c r="L22" s="15"/>
      <c r="M22" s="15"/>
      <c r="N22" s="15"/>
      <c r="O22" s="15"/>
    </row>
    <row r="23" spans="2:15" s="83" customFormat="1" ht="90" x14ac:dyDescent="0.25">
      <c r="B23" s="259" t="s">
        <v>692</v>
      </c>
      <c r="C23" s="81" t="s">
        <v>693</v>
      </c>
      <c r="D23" s="81" t="s">
        <v>694</v>
      </c>
      <c r="E23" s="81"/>
      <c r="F23" s="81" t="s">
        <v>695</v>
      </c>
      <c r="G23" s="259" t="s">
        <v>696</v>
      </c>
      <c r="H23" s="81"/>
      <c r="I23" s="80"/>
      <c r="J23" s="82"/>
      <c r="K23" s="82"/>
      <c r="L23" s="82"/>
      <c r="M23" s="82"/>
      <c r="N23" s="82"/>
      <c r="O23" s="82"/>
    </row>
    <row r="24" spans="2:15" s="83" customFormat="1" ht="90" x14ac:dyDescent="0.25">
      <c r="B24" s="261"/>
      <c r="C24" s="81" t="s">
        <v>697</v>
      </c>
      <c r="D24" s="73" t="s">
        <v>698</v>
      </c>
      <c r="E24" s="81"/>
      <c r="F24" s="81" t="s">
        <v>699</v>
      </c>
      <c r="G24" s="261"/>
      <c r="H24" s="81"/>
      <c r="I24" s="80"/>
      <c r="J24" s="82"/>
      <c r="K24" s="82"/>
      <c r="L24" s="82"/>
      <c r="M24" s="82"/>
      <c r="N24" s="82"/>
      <c r="O24" s="82"/>
    </row>
    <row r="25" spans="2:15" s="83" customFormat="1" ht="90" x14ac:dyDescent="0.25">
      <c r="B25" s="259" t="s">
        <v>700</v>
      </c>
      <c r="C25" s="81" t="s">
        <v>701</v>
      </c>
      <c r="D25" s="73" t="s">
        <v>702</v>
      </c>
      <c r="E25" s="81"/>
      <c r="F25" s="81" t="s">
        <v>703</v>
      </c>
      <c r="G25" s="259" t="s">
        <v>704</v>
      </c>
      <c r="H25" s="81"/>
      <c r="I25" s="80"/>
      <c r="J25" s="82"/>
      <c r="K25" s="82"/>
      <c r="L25" s="82"/>
      <c r="M25" s="82"/>
      <c r="N25" s="82"/>
      <c r="O25" s="82"/>
    </row>
    <row r="26" spans="2:15" s="83" customFormat="1" ht="90" x14ac:dyDescent="0.25">
      <c r="B26" s="261"/>
      <c r="C26" s="81" t="s">
        <v>705</v>
      </c>
      <c r="D26" s="81" t="s">
        <v>706</v>
      </c>
      <c r="E26" s="81"/>
      <c r="F26" s="81" t="s">
        <v>707</v>
      </c>
      <c r="G26" s="261"/>
      <c r="H26" s="81"/>
      <c r="I26" s="80"/>
      <c r="J26" s="82"/>
      <c r="K26" s="82"/>
      <c r="L26" s="82"/>
      <c r="M26" s="82"/>
      <c r="N26" s="82"/>
      <c r="O26" s="82"/>
    </row>
    <row r="27" spans="2:15" s="83" customFormat="1" x14ac:dyDescent="0.25">
      <c r="B27" s="87" t="s">
        <v>708</v>
      </c>
      <c r="C27" s="88"/>
      <c r="D27" s="88"/>
      <c r="E27" s="88"/>
      <c r="F27" s="88"/>
      <c r="G27" s="88"/>
      <c r="H27" s="88"/>
      <c r="I27" s="89"/>
      <c r="J27" s="86"/>
      <c r="K27" s="86"/>
      <c r="L27" s="86"/>
      <c r="M27" s="86"/>
      <c r="N27" s="86"/>
      <c r="O27" s="86"/>
    </row>
    <row r="28" spans="2:15" s="83" customFormat="1" ht="135" x14ac:dyDescent="0.25">
      <c r="B28" s="259" t="s">
        <v>709</v>
      </c>
      <c r="C28" s="81" t="s">
        <v>710</v>
      </c>
      <c r="D28" s="73" t="s">
        <v>711</v>
      </c>
      <c r="E28" s="81"/>
      <c r="F28" s="81" t="s">
        <v>712</v>
      </c>
      <c r="G28" s="259" t="s">
        <v>713</v>
      </c>
      <c r="H28" s="81"/>
      <c r="I28" s="80"/>
      <c r="J28" s="82"/>
      <c r="K28" s="82"/>
      <c r="L28" s="82"/>
      <c r="M28" s="82"/>
      <c r="N28" s="82"/>
      <c r="O28" s="82"/>
    </row>
    <row r="29" spans="2:15" s="83" customFormat="1" ht="135" x14ac:dyDescent="0.25">
      <c r="B29" s="261"/>
      <c r="C29" s="81" t="s">
        <v>714</v>
      </c>
      <c r="D29" s="73" t="s">
        <v>711</v>
      </c>
      <c r="E29" s="81"/>
      <c r="F29" s="81" t="s">
        <v>715</v>
      </c>
      <c r="G29" s="261"/>
      <c r="H29" s="81"/>
      <c r="I29" s="80"/>
      <c r="J29" s="82"/>
      <c r="K29" s="82"/>
      <c r="L29" s="82"/>
      <c r="M29" s="82"/>
      <c r="N29" s="82"/>
      <c r="O29" s="82"/>
    </row>
    <row r="30" spans="2:15" s="83" customFormat="1" ht="75" x14ac:dyDescent="0.25">
      <c r="B30" s="259" t="s">
        <v>716</v>
      </c>
      <c r="C30" s="81" t="s">
        <v>717</v>
      </c>
      <c r="D30" s="73">
        <v>0</v>
      </c>
      <c r="E30" s="81"/>
      <c r="F30" s="81" t="s">
        <v>718</v>
      </c>
      <c r="G30" s="259" t="s">
        <v>719</v>
      </c>
      <c r="H30" s="81"/>
      <c r="I30" s="80"/>
      <c r="J30" s="82"/>
      <c r="K30" s="82"/>
      <c r="L30" s="82"/>
      <c r="M30" s="82"/>
      <c r="N30" s="82"/>
      <c r="O30" s="82"/>
    </row>
    <row r="31" spans="2:15" s="83" customFormat="1" ht="75" x14ac:dyDescent="0.25">
      <c r="B31" s="261"/>
      <c r="C31" s="81" t="s">
        <v>720</v>
      </c>
      <c r="D31" s="73">
        <v>0</v>
      </c>
      <c r="E31" s="81"/>
      <c r="F31" s="81" t="s">
        <v>721</v>
      </c>
      <c r="G31" s="261"/>
      <c r="H31" s="81"/>
      <c r="I31" s="80"/>
      <c r="J31" s="82"/>
      <c r="K31" s="82"/>
      <c r="L31" s="82"/>
      <c r="M31" s="82"/>
      <c r="N31" s="82"/>
      <c r="O31" s="82"/>
    </row>
    <row r="32" spans="2:15" s="83" customFormat="1" ht="195" x14ac:dyDescent="0.25">
      <c r="B32" s="81" t="s">
        <v>722</v>
      </c>
      <c r="C32" s="81" t="s">
        <v>723</v>
      </c>
      <c r="D32" s="73">
        <v>0</v>
      </c>
      <c r="E32" s="81"/>
      <c r="F32" s="81" t="s">
        <v>724</v>
      </c>
      <c r="G32" s="81" t="s">
        <v>719</v>
      </c>
      <c r="H32" s="81"/>
      <c r="I32" s="80"/>
      <c r="J32" s="82"/>
      <c r="K32" s="82"/>
      <c r="L32" s="82"/>
      <c r="M32" s="82"/>
      <c r="N32" s="82"/>
      <c r="O32" s="82"/>
    </row>
    <row r="33" spans="2:15" s="83" customFormat="1" ht="255" x14ac:dyDescent="0.25">
      <c r="B33" s="81" t="s">
        <v>725</v>
      </c>
      <c r="C33" s="81" t="s">
        <v>726</v>
      </c>
      <c r="D33" s="73">
        <v>0</v>
      </c>
      <c r="E33" s="81"/>
      <c r="F33" s="81" t="s">
        <v>727</v>
      </c>
      <c r="G33" s="81" t="s">
        <v>728</v>
      </c>
      <c r="H33" s="81"/>
      <c r="I33" s="80"/>
      <c r="J33" s="82"/>
      <c r="K33" s="82"/>
      <c r="L33" s="82"/>
      <c r="M33" s="82"/>
      <c r="N33" s="82"/>
      <c r="O33" s="82"/>
    </row>
    <row r="34" spans="2:15" s="83" customFormat="1" x14ac:dyDescent="0.25">
      <c r="B34" s="87" t="s">
        <v>729</v>
      </c>
      <c r="C34" s="88"/>
      <c r="D34" s="88"/>
      <c r="E34" s="88"/>
      <c r="F34" s="88"/>
      <c r="G34" s="88"/>
      <c r="H34" s="88"/>
      <c r="I34" s="89"/>
      <c r="J34" s="86"/>
      <c r="K34" s="86"/>
      <c r="L34" s="86"/>
      <c r="M34" s="86"/>
      <c r="N34" s="86"/>
      <c r="O34" s="86"/>
    </row>
    <row r="35" spans="2:15" s="83" customFormat="1" ht="300" x14ac:dyDescent="0.25">
      <c r="B35" s="81" t="s">
        <v>730</v>
      </c>
      <c r="C35" s="81" t="s">
        <v>731</v>
      </c>
      <c r="D35" s="73" t="s">
        <v>732</v>
      </c>
      <c r="E35" s="81"/>
      <c r="F35" s="81" t="s">
        <v>733</v>
      </c>
      <c r="G35" s="81" t="s">
        <v>734</v>
      </c>
      <c r="H35" s="81" t="s">
        <v>735</v>
      </c>
      <c r="I35" s="80"/>
      <c r="J35" s="82"/>
      <c r="K35" s="82"/>
      <c r="L35" s="82"/>
      <c r="M35" s="82"/>
      <c r="N35" s="82"/>
      <c r="O35" s="82"/>
    </row>
    <row r="36" spans="2:15" s="83" customFormat="1" ht="75" x14ac:dyDescent="0.25">
      <c r="B36" s="259" t="s">
        <v>736</v>
      </c>
      <c r="C36" s="81" t="s">
        <v>737</v>
      </c>
      <c r="D36" s="73" t="s">
        <v>738</v>
      </c>
      <c r="E36" s="81"/>
      <c r="F36" s="81" t="s">
        <v>739</v>
      </c>
      <c r="G36" s="259" t="s">
        <v>740</v>
      </c>
      <c r="H36" s="259" t="s">
        <v>741</v>
      </c>
      <c r="I36" s="80"/>
      <c r="J36" s="82"/>
      <c r="K36" s="82"/>
      <c r="L36" s="82"/>
      <c r="M36" s="82"/>
      <c r="N36" s="82"/>
      <c r="O36" s="82"/>
    </row>
    <row r="37" spans="2:15" s="83" customFormat="1" ht="186" customHeight="1" x14ac:dyDescent="0.25">
      <c r="B37" s="261"/>
      <c r="C37" s="81" t="s">
        <v>742</v>
      </c>
      <c r="D37" s="73" t="s">
        <v>743</v>
      </c>
      <c r="E37" s="81"/>
      <c r="F37" s="81" t="s">
        <v>744</v>
      </c>
      <c r="G37" s="261"/>
      <c r="H37" s="261"/>
      <c r="I37" s="80"/>
      <c r="J37" s="82"/>
      <c r="K37" s="82"/>
      <c r="L37" s="82"/>
      <c r="M37" s="82"/>
      <c r="N37" s="82"/>
      <c r="O37" s="82"/>
    </row>
    <row r="38" spans="2:15" s="83" customFormat="1" ht="330" x14ac:dyDescent="0.25">
      <c r="B38" s="81" t="s">
        <v>745</v>
      </c>
      <c r="C38" s="81" t="s">
        <v>746</v>
      </c>
      <c r="D38" s="73" t="s">
        <v>747</v>
      </c>
      <c r="E38" s="81"/>
      <c r="F38" s="81" t="s">
        <v>748</v>
      </c>
      <c r="G38" s="81" t="s">
        <v>749</v>
      </c>
      <c r="H38" s="81" t="s">
        <v>750</v>
      </c>
      <c r="I38" s="80"/>
      <c r="J38" s="82"/>
      <c r="K38" s="82"/>
      <c r="L38" s="82"/>
      <c r="M38" s="82"/>
      <c r="N38" s="82"/>
      <c r="O38" s="82"/>
    </row>
    <row r="39" spans="2:15" s="83" customFormat="1" ht="345" x14ac:dyDescent="0.25">
      <c r="B39" s="81" t="s">
        <v>751</v>
      </c>
      <c r="C39" s="81" t="s">
        <v>752</v>
      </c>
      <c r="D39" s="73" t="s">
        <v>753</v>
      </c>
      <c r="E39" s="81"/>
      <c r="F39" s="81" t="s">
        <v>754</v>
      </c>
      <c r="G39" s="81" t="s">
        <v>755</v>
      </c>
      <c r="H39" s="81" t="s">
        <v>756</v>
      </c>
      <c r="I39" s="80"/>
      <c r="J39" s="82"/>
      <c r="K39" s="82"/>
      <c r="L39" s="82"/>
      <c r="M39" s="82"/>
      <c r="N39" s="82"/>
      <c r="O39" s="82"/>
    </row>
    <row r="40" spans="2:15" s="83" customFormat="1" ht="409.5" x14ac:dyDescent="0.25">
      <c r="B40" s="81" t="s">
        <v>757</v>
      </c>
      <c r="C40" s="81" t="s">
        <v>758</v>
      </c>
      <c r="D40" s="73" t="s">
        <v>759</v>
      </c>
      <c r="E40" s="81"/>
      <c r="F40" s="81" t="s">
        <v>760</v>
      </c>
      <c r="G40" s="81" t="s">
        <v>761</v>
      </c>
      <c r="H40" s="81" t="s">
        <v>762</v>
      </c>
      <c r="I40" s="80"/>
      <c r="J40" s="82"/>
      <c r="K40" s="82"/>
      <c r="L40" s="82"/>
      <c r="M40" s="82"/>
      <c r="N40" s="82"/>
      <c r="O40" s="82"/>
    </row>
    <row r="41" spans="2:15" s="83" customFormat="1" ht="195" x14ac:dyDescent="0.25">
      <c r="B41" s="81" t="s">
        <v>763</v>
      </c>
      <c r="C41" s="81" t="s">
        <v>764</v>
      </c>
      <c r="D41" s="73" t="s">
        <v>765</v>
      </c>
      <c r="E41" s="81"/>
      <c r="F41" s="81" t="s">
        <v>766</v>
      </c>
      <c r="G41" s="81" t="s">
        <v>767</v>
      </c>
      <c r="H41" s="81" t="s">
        <v>768</v>
      </c>
      <c r="I41" s="80"/>
      <c r="J41" s="82"/>
      <c r="K41" s="82"/>
      <c r="L41" s="82"/>
      <c r="M41" s="82"/>
      <c r="N41" s="82"/>
      <c r="O41" s="82"/>
    </row>
    <row r="42" spans="2:15" s="83" customFormat="1" ht="330" x14ac:dyDescent="0.25">
      <c r="B42" s="81" t="s">
        <v>769</v>
      </c>
      <c r="C42" s="81" t="s">
        <v>770</v>
      </c>
      <c r="D42" s="73" t="s">
        <v>771</v>
      </c>
      <c r="E42" s="81"/>
      <c r="F42" s="81" t="s">
        <v>772</v>
      </c>
      <c r="G42" s="81" t="s">
        <v>773</v>
      </c>
      <c r="H42" s="81" t="s">
        <v>774</v>
      </c>
      <c r="I42" s="80"/>
      <c r="J42" s="82"/>
      <c r="K42" s="82"/>
      <c r="L42" s="82"/>
      <c r="M42" s="82"/>
      <c r="N42" s="82"/>
      <c r="O42" s="82"/>
    </row>
    <row r="43" spans="2:15" s="83" customFormat="1" ht="135" x14ac:dyDescent="0.25">
      <c r="B43" s="259" t="s">
        <v>775</v>
      </c>
      <c r="C43" s="81" t="s">
        <v>776</v>
      </c>
      <c r="D43" s="259" t="s">
        <v>743</v>
      </c>
      <c r="E43" s="81"/>
      <c r="F43" s="81" t="s">
        <v>777</v>
      </c>
      <c r="G43" s="259" t="s">
        <v>778</v>
      </c>
      <c r="H43" s="259" t="s">
        <v>779</v>
      </c>
      <c r="I43" s="80"/>
      <c r="J43" s="82"/>
      <c r="K43" s="82"/>
      <c r="L43" s="82"/>
      <c r="M43" s="82"/>
      <c r="N43" s="82"/>
      <c r="O43" s="82"/>
    </row>
    <row r="44" spans="2:15" s="83" customFormat="1" ht="75" x14ac:dyDescent="0.25">
      <c r="B44" s="260"/>
      <c r="C44" s="81" t="s">
        <v>780</v>
      </c>
      <c r="D44" s="260"/>
      <c r="E44" s="81"/>
      <c r="F44" s="81" t="s">
        <v>781</v>
      </c>
      <c r="G44" s="260"/>
      <c r="H44" s="260"/>
      <c r="I44" s="80"/>
      <c r="J44" s="82"/>
      <c r="K44" s="82"/>
      <c r="L44" s="82"/>
      <c r="M44" s="82"/>
      <c r="N44" s="82"/>
      <c r="O44" s="82"/>
    </row>
    <row r="45" spans="2:15" s="83" customFormat="1" ht="45" x14ac:dyDescent="0.25">
      <c r="B45" s="261"/>
      <c r="C45" s="81" t="s">
        <v>782</v>
      </c>
      <c r="D45" s="261"/>
      <c r="E45" s="81"/>
      <c r="F45" s="81" t="s">
        <v>783</v>
      </c>
      <c r="G45" s="261"/>
      <c r="H45" s="261"/>
      <c r="I45" s="80"/>
      <c r="J45" s="82"/>
      <c r="K45" s="82"/>
      <c r="L45" s="82"/>
      <c r="M45" s="82"/>
      <c r="N45" s="82"/>
      <c r="O45" s="82"/>
    </row>
    <row r="46" spans="2:15" s="83" customFormat="1" ht="131.25" customHeight="1" x14ac:dyDescent="0.25">
      <c r="B46" s="81" t="s">
        <v>784</v>
      </c>
      <c r="C46" s="81" t="s">
        <v>785</v>
      </c>
      <c r="D46" s="73" t="s">
        <v>786</v>
      </c>
      <c r="E46" s="81"/>
      <c r="F46" s="81" t="s">
        <v>787</v>
      </c>
      <c r="G46" s="81" t="s">
        <v>788</v>
      </c>
      <c r="H46" s="81" t="s">
        <v>789</v>
      </c>
      <c r="I46" s="80"/>
      <c r="J46" s="82"/>
      <c r="K46" s="82"/>
      <c r="L46" s="82"/>
      <c r="M46" s="82"/>
      <c r="N46" s="82"/>
      <c r="O46" s="82"/>
    </row>
    <row r="47" spans="2:15" s="83" customFormat="1" ht="285" x14ac:dyDescent="0.25">
      <c r="B47" s="81" t="s">
        <v>790</v>
      </c>
      <c r="C47" s="81" t="s">
        <v>791</v>
      </c>
      <c r="D47" s="73" t="s">
        <v>792</v>
      </c>
      <c r="E47" s="81"/>
      <c r="F47" s="81" t="s">
        <v>793</v>
      </c>
      <c r="G47" s="81" t="s">
        <v>794</v>
      </c>
      <c r="H47" s="81" t="s">
        <v>789</v>
      </c>
      <c r="I47" s="80"/>
      <c r="J47" s="82"/>
      <c r="K47" s="82"/>
      <c r="L47" s="82"/>
      <c r="M47" s="82"/>
      <c r="N47" s="82"/>
      <c r="O47" s="82"/>
    </row>
    <row r="48" spans="2:15" s="83" customFormat="1" ht="210" x14ac:dyDescent="0.25">
      <c r="B48" s="81" t="s">
        <v>795</v>
      </c>
      <c r="C48" s="81" t="s">
        <v>796</v>
      </c>
      <c r="D48" s="73" t="s">
        <v>797</v>
      </c>
      <c r="E48" s="81"/>
      <c r="F48" s="81" t="s">
        <v>798</v>
      </c>
      <c r="G48" s="81" t="s">
        <v>788</v>
      </c>
      <c r="H48" s="81" t="s">
        <v>789</v>
      </c>
      <c r="I48" s="80"/>
      <c r="J48" s="82"/>
      <c r="K48" s="82"/>
      <c r="L48" s="82"/>
      <c r="M48" s="82"/>
      <c r="N48" s="82"/>
      <c r="O48" s="82"/>
    </row>
    <row r="49" spans="2:15" s="83" customFormat="1" ht="165" x14ac:dyDescent="0.25">
      <c r="B49" s="81" t="s">
        <v>799</v>
      </c>
      <c r="C49" s="81" t="s">
        <v>800</v>
      </c>
      <c r="D49" s="73" t="s">
        <v>801</v>
      </c>
      <c r="E49" s="81"/>
      <c r="F49" s="81" t="s">
        <v>802</v>
      </c>
      <c r="G49" s="81" t="s">
        <v>803</v>
      </c>
      <c r="H49" s="81" t="s">
        <v>804</v>
      </c>
      <c r="I49" s="80"/>
      <c r="J49" s="82"/>
      <c r="K49" s="82"/>
      <c r="L49" s="82"/>
      <c r="M49" s="82"/>
      <c r="N49" s="82"/>
      <c r="O49" s="82"/>
    </row>
    <row r="50" spans="2:15" s="83" customFormat="1" ht="30" x14ac:dyDescent="0.25">
      <c r="B50" s="259" t="s">
        <v>805</v>
      </c>
      <c r="C50" s="81" t="s">
        <v>806</v>
      </c>
      <c r="D50" s="73" t="s">
        <v>807</v>
      </c>
      <c r="E50" s="81"/>
      <c r="F50" s="259" t="s">
        <v>808</v>
      </c>
      <c r="G50" s="259" t="s">
        <v>809</v>
      </c>
      <c r="H50" s="259" t="s">
        <v>743</v>
      </c>
      <c r="I50" s="80"/>
      <c r="J50" s="82"/>
      <c r="K50" s="82"/>
      <c r="L50" s="82"/>
      <c r="M50" s="82"/>
      <c r="N50" s="82"/>
      <c r="O50" s="82"/>
    </row>
    <row r="51" spans="2:15" s="83" customFormat="1" ht="165" x14ac:dyDescent="0.25">
      <c r="B51" s="261"/>
      <c r="C51" s="81" t="s">
        <v>810</v>
      </c>
      <c r="D51" s="73" t="s">
        <v>811</v>
      </c>
      <c r="E51" s="81"/>
      <c r="F51" s="261"/>
      <c r="G51" s="261"/>
      <c r="H51" s="261"/>
      <c r="I51" s="80"/>
      <c r="J51" s="82"/>
      <c r="K51" s="82"/>
      <c r="L51" s="82"/>
      <c r="M51" s="82"/>
      <c r="N51" s="82"/>
      <c r="O51" s="82"/>
    </row>
    <row r="52" spans="2:15" s="83" customFormat="1" ht="240" x14ac:dyDescent="0.25">
      <c r="B52" s="81" t="s">
        <v>812</v>
      </c>
      <c r="C52" s="81" t="s">
        <v>813</v>
      </c>
      <c r="D52" s="73" t="s">
        <v>814</v>
      </c>
      <c r="E52" s="81"/>
      <c r="F52" s="81" t="s">
        <v>815</v>
      </c>
      <c r="G52" s="81" t="s">
        <v>816</v>
      </c>
      <c r="H52" s="81" t="s">
        <v>743</v>
      </c>
      <c r="I52" s="80"/>
      <c r="J52" s="82"/>
      <c r="K52" s="82"/>
      <c r="L52" s="82"/>
      <c r="M52" s="82"/>
      <c r="N52" s="82"/>
      <c r="O52" s="82"/>
    </row>
  </sheetData>
  <mergeCells count="23">
    <mergeCell ref="I12:N12"/>
    <mergeCell ref="B21:B22"/>
    <mergeCell ref="J18:O18"/>
    <mergeCell ref="G21:G22"/>
    <mergeCell ref="G23:G24"/>
    <mergeCell ref="B23:B24"/>
    <mergeCell ref="G25:G26"/>
    <mergeCell ref="B25:B26"/>
    <mergeCell ref="B28:B29"/>
    <mergeCell ref="G28:G29"/>
    <mergeCell ref="B50:B51"/>
    <mergeCell ref="F50:F51"/>
    <mergeCell ref="G50:G51"/>
    <mergeCell ref="H50:H51"/>
    <mergeCell ref="B30:B31"/>
    <mergeCell ref="G30:G31"/>
    <mergeCell ref="G36:G37"/>
    <mergeCell ref="H36:H37"/>
    <mergeCell ref="B36:B37"/>
    <mergeCell ref="B43:B45"/>
    <mergeCell ref="D43:D45"/>
    <mergeCell ref="G43:G45"/>
    <mergeCell ref="H43:H45"/>
  </mergeCells>
  <hyperlinks>
    <hyperlink ref="C9" r:id="rId1" xr:uid="{EC754FB2-08EA-4663-A338-12EC778BCD69}"/>
  </hyperlinks>
  <pageMargins left="0.7" right="0.7" top="0.75" bottom="0.75" header="0.3" footer="0.3"/>
  <pageSetup orientation="portrait"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AAE9-E40B-4637-A2B9-649A1AFD3438}">
  <dimension ref="B2:O42"/>
  <sheetViews>
    <sheetView showGridLines="0" workbookViewId="0">
      <selection activeCell="A14" sqref="A14"/>
    </sheetView>
  </sheetViews>
  <sheetFormatPr defaultRowHeight="15" x14ac:dyDescent="0.25"/>
  <cols>
    <col min="2" max="2" width="22.140625" customWidth="1"/>
    <col min="3" max="3" width="42.85546875" customWidth="1"/>
    <col min="4" max="10" width="19.140625" customWidth="1"/>
    <col min="11" max="14" width="18.5703125" customWidth="1"/>
  </cols>
  <sheetData>
    <row r="2" spans="2:14" x14ac:dyDescent="0.25">
      <c r="B2" s="3" t="s">
        <v>475</v>
      </c>
      <c r="C2" s="85">
        <f>'Consolidation Draft'!C18</f>
        <v>136690</v>
      </c>
    </row>
    <row r="3" spans="2:14" x14ac:dyDescent="0.25">
      <c r="B3" s="3" t="s">
        <v>477</v>
      </c>
      <c r="C3" s="85">
        <f>'Consolidation Draft'!D18</f>
        <v>127505</v>
      </c>
    </row>
    <row r="4" spans="2:14" x14ac:dyDescent="0.25">
      <c r="B4" s="3" t="s">
        <v>379</v>
      </c>
      <c r="C4" s="3" t="str">
        <f>'Consolidation Draft'!F18</f>
        <v>DWP5C Phase 2</v>
      </c>
    </row>
    <row r="5" spans="2:14" x14ac:dyDescent="0.25">
      <c r="B5" s="3" t="s">
        <v>479</v>
      </c>
      <c r="C5" s="3" t="str">
        <f>'Consolidation Draft'!G18</f>
        <v>Hoang Thanh Vinh</v>
      </c>
    </row>
    <row r="6" spans="2:14" x14ac:dyDescent="0.25">
      <c r="B6" s="3" t="s">
        <v>480</v>
      </c>
      <c r="C6" s="3" t="s">
        <v>817</v>
      </c>
    </row>
    <row r="7" spans="2:14" x14ac:dyDescent="0.25">
      <c r="B7" s="3" t="s">
        <v>482</v>
      </c>
      <c r="C7" s="79">
        <f>'Consolidation Draft'!T18</f>
        <v>1285148</v>
      </c>
    </row>
    <row r="8" spans="2:14" x14ac:dyDescent="0.25">
      <c r="B8" s="3" t="s">
        <v>483</v>
      </c>
      <c r="C8" s="3" t="s">
        <v>426</v>
      </c>
    </row>
    <row r="9" spans="2:14" x14ac:dyDescent="0.25">
      <c r="B9" s="3" t="s">
        <v>390</v>
      </c>
      <c r="C9" s="72" t="s">
        <v>398</v>
      </c>
    </row>
    <row r="11" spans="2:14" x14ac:dyDescent="0.25">
      <c r="B11" s="2" t="s">
        <v>485</v>
      </c>
    </row>
    <row r="12" spans="2:14" ht="30" x14ac:dyDescent="0.25">
      <c r="B12" s="201" t="s">
        <v>486</v>
      </c>
      <c r="C12" s="5"/>
      <c r="I12" s="256" t="s">
        <v>487</v>
      </c>
      <c r="J12" s="256"/>
      <c r="K12" s="256"/>
      <c r="L12" s="256"/>
      <c r="M12" s="256"/>
      <c r="N12" s="256"/>
    </row>
    <row r="13" spans="2:14" ht="30" x14ac:dyDescent="0.25">
      <c r="B13" s="13"/>
      <c r="C13" s="14"/>
      <c r="D13" s="12" t="s">
        <v>2</v>
      </c>
      <c r="E13" s="12" t="s">
        <v>488</v>
      </c>
      <c r="F13" s="12" t="s">
        <v>6</v>
      </c>
      <c r="G13" s="16" t="s">
        <v>489</v>
      </c>
      <c r="H13" s="16" t="s">
        <v>490</v>
      </c>
      <c r="I13" s="10">
        <v>2022</v>
      </c>
      <c r="J13" s="10">
        <v>2023</v>
      </c>
      <c r="K13" s="10">
        <v>2024</v>
      </c>
      <c r="L13" s="10"/>
      <c r="M13" s="10"/>
      <c r="N13" s="10"/>
    </row>
    <row r="14" spans="2:14" ht="45" x14ac:dyDescent="0.25">
      <c r="B14" s="201" t="s">
        <v>491</v>
      </c>
      <c r="C14" s="5"/>
      <c r="D14" s="5"/>
      <c r="E14" s="5"/>
      <c r="F14" s="5"/>
      <c r="G14" s="3"/>
      <c r="H14" s="3"/>
      <c r="I14" s="15"/>
      <c r="J14" s="15"/>
      <c r="K14" s="15"/>
      <c r="L14" s="15"/>
      <c r="M14" s="15"/>
      <c r="N14" s="15"/>
    </row>
    <row r="15" spans="2:14" ht="45" x14ac:dyDescent="0.25">
      <c r="B15" s="201" t="s">
        <v>492</v>
      </c>
      <c r="C15" s="5"/>
      <c r="D15" s="5"/>
      <c r="E15" s="5"/>
      <c r="F15" s="5"/>
      <c r="G15" s="3"/>
      <c r="H15" s="3"/>
      <c r="I15" s="15"/>
      <c r="J15" s="15"/>
      <c r="K15" s="15"/>
      <c r="L15" s="15"/>
      <c r="M15" s="15"/>
      <c r="N15" s="15"/>
    </row>
    <row r="18" spans="2:15" x14ac:dyDescent="0.25">
      <c r="B18" s="2" t="s">
        <v>493</v>
      </c>
      <c r="J18" s="262" t="s">
        <v>487</v>
      </c>
      <c r="K18" s="263"/>
      <c r="L18" s="263"/>
      <c r="M18" s="263"/>
      <c r="N18" s="263"/>
      <c r="O18" s="264"/>
    </row>
    <row r="19" spans="2:15" ht="30" x14ac:dyDescent="0.25">
      <c r="B19" s="9"/>
      <c r="C19" s="10" t="s">
        <v>494</v>
      </c>
      <c r="D19" s="10" t="s">
        <v>495</v>
      </c>
      <c r="E19" s="10" t="s">
        <v>496</v>
      </c>
      <c r="F19" s="11" t="s">
        <v>497</v>
      </c>
      <c r="G19" s="11" t="s">
        <v>818</v>
      </c>
      <c r="H19" s="10" t="s">
        <v>498</v>
      </c>
      <c r="I19" s="11" t="s">
        <v>499</v>
      </c>
      <c r="J19" s="10">
        <v>2022</v>
      </c>
      <c r="K19" s="10">
        <v>2023</v>
      </c>
      <c r="L19" s="10">
        <v>2024</v>
      </c>
      <c r="M19" s="10"/>
      <c r="N19" s="10"/>
      <c r="O19" s="10"/>
    </row>
    <row r="20" spans="2:15" x14ac:dyDescent="0.25">
      <c r="B20" s="265" t="s">
        <v>819</v>
      </c>
      <c r="C20" s="266"/>
      <c r="D20" s="266"/>
      <c r="E20" s="266"/>
      <c r="F20" s="266"/>
      <c r="G20" s="266"/>
      <c r="H20" s="266"/>
      <c r="I20" s="267"/>
      <c r="J20" s="86"/>
      <c r="K20" s="86"/>
      <c r="L20" s="86"/>
      <c r="M20" s="86"/>
      <c r="N20" s="86"/>
      <c r="O20" s="86"/>
    </row>
    <row r="21" spans="2:15" ht="45" x14ac:dyDescent="0.25">
      <c r="B21" s="259" t="s">
        <v>820</v>
      </c>
      <c r="C21" s="73" t="s">
        <v>821</v>
      </c>
      <c r="D21" s="84"/>
      <c r="E21" s="84"/>
      <c r="F21" s="73" t="s">
        <v>531</v>
      </c>
      <c r="G21" s="90" t="s">
        <v>822</v>
      </c>
      <c r="H21" s="84"/>
      <c r="I21" s="73"/>
      <c r="J21" s="15"/>
      <c r="K21" s="15"/>
      <c r="L21" s="15"/>
      <c r="M21" s="15"/>
      <c r="N21" s="15"/>
      <c r="O21" s="15"/>
    </row>
    <row r="22" spans="2:15" ht="45" x14ac:dyDescent="0.25">
      <c r="B22" s="260"/>
      <c r="C22" s="73" t="s">
        <v>823</v>
      </c>
      <c r="D22" s="84"/>
      <c r="E22" s="84"/>
      <c r="F22" s="73" t="s">
        <v>824</v>
      </c>
      <c r="G22" s="90" t="s">
        <v>825</v>
      </c>
      <c r="H22" s="84"/>
      <c r="I22" s="73"/>
      <c r="J22" s="15"/>
      <c r="K22" s="15"/>
      <c r="L22" s="15"/>
      <c r="M22" s="15"/>
      <c r="N22" s="15"/>
      <c r="O22" s="15"/>
    </row>
    <row r="23" spans="2:15" ht="75" x14ac:dyDescent="0.25">
      <c r="B23" s="261"/>
      <c r="C23" s="73" t="s">
        <v>826</v>
      </c>
      <c r="D23" s="84"/>
      <c r="E23" s="84"/>
      <c r="F23" s="73" t="s">
        <v>827</v>
      </c>
      <c r="G23" s="90" t="s">
        <v>828</v>
      </c>
      <c r="H23" s="84"/>
      <c r="I23" s="73"/>
      <c r="J23" s="15"/>
      <c r="K23" s="15"/>
      <c r="L23" s="15"/>
      <c r="M23" s="15"/>
      <c r="N23" s="15"/>
      <c r="O23" s="15"/>
    </row>
    <row r="24" spans="2:15" ht="60" x14ac:dyDescent="0.25">
      <c r="B24" s="259" t="s">
        <v>829</v>
      </c>
      <c r="C24" s="73" t="s">
        <v>830</v>
      </c>
      <c r="D24" s="84"/>
      <c r="E24" s="84"/>
      <c r="F24" s="73" t="s">
        <v>831</v>
      </c>
      <c r="G24" s="90" t="s">
        <v>832</v>
      </c>
      <c r="H24" s="84"/>
      <c r="I24" s="73"/>
      <c r="J24" s="15"/>
      <c r="K24" s="15"/>
      <c r="L24" s="15"/>
      <c r="M24" s="15"/>
      <c r="N24" s="15"/>
      <c r="O24" s="15"/>
    </row>
    <row r="25" spans="2:15" ht="60" x14ac:dyDescent="0.25">
      <c r="B25" s="261"/>
      <c r="C25" s="73" t="s">
        <v>833</v>
      </c>
      <c r="D25" s="84"/>
      <c r="E25" s="84"/>
      <c r="F25" s="73" t="s">
        <v>834</v>
      </c>
      <c r="G25" s="90" t="s">
        <v>835</v>
      </c>
      <c r="H25" s="84"/>
      <c r="I25" s="73"/>
      <c r="J25" s="15"/>
      <c r="K25" s="15"/>
      <c r="L25" s="15"/>
      <c r="M25" s="15"/>
      <c r="N25" s="15"/>
      <c r="O25" s="15"/>
    </row>
    <row r="26" spans="2:15" x14ac:dyDescent="0.25">
      <c r="B26" s="265" t="s">
        <v>836</v>
      </c>
      <c r="C26" s="266"/>
      <c r="D26" s="266"/>
      <c r="E26" s="266"/>
      <c r="F26" s="266"/>
      <c r="G26" s="266"/>
      <c r="H26" s="266"/>
      <c r="I26" s="267"/>
      <c r="J26" s="86"/>
      <c r="K26" s="86"/>
      <c r="L26" s="86"/>
      <c r="M26" s="86"/>
      <c r="N26" s="86"/>
      <c r="O26" s="86"/>
    </row>
    <row r="27" spans="2:15" ht="30" x14ac:dyDescent="0.25">
      <c r="B27" s="259" t="s">
        <v>837</v>
      </c>
      <c r="C27" s="81" t="s">
        <v>838</v>
      </c>
      <c r="D27" s="73">
        <v>600</v>
      </c>
      <c r="E27" s="73">
        <v>800</v>
      </c>
      <c r="F27" s="73">
        <v>1200</v>
      </c>
      <c r="G27" s="259" t="s">
        <v>839</v>
      </c>
      <c r="H27" s="81"/>
      <c r="I27" s="80"/>
      <c r="J27" s="15"/>
      <c r="K27" s="15"/>
      <c r="L27" s="15"/>
      <c r="M27" s="15"/>
      <c r="N27" s="15"/>
      <c r="O27" s="15"/>
    </row>
    <row r="28" spans="2:15" ht="45" x14ac:dyDescent="0.25">
      <c r="B28" s="260"/>
      <c r="C28" s="81" t="s">
        <v>840</v>
      </c>
      <c r="D28" s="73">
        <v>0</v>
      </c>
      <c r="E28" s="73" t="s">
        <v>531</v>
      </c>
      <c r="F28" s="73" t="s">
        <v>531</v>
      </c>
      <c r="G28" s="260"/>
      <c r="H28" s="81"/>
      <c r="I28" s="80"/>
      <c r="J28" s="15"/>
      <c r="K28" s="15"/>
      <c r="L28" s="15"/>
      <c r="M28" s="15"/>
      <c r="N28" s="15"/>
      <c r="O28" s="15"/>
    </row>
    <row r="29" spans="2:15" s="83" customFormat="1" ht="30" x14ac:dyDescent="0.25">
      <c r="B29" s="260"/>
      <c r="C29" s="81" t="s">
        <v>841</v>
      </c>
      <c r="D29" s="73">
        <v>0</v>
      </c>
      <c r="E29" s="73">
        <v>600</v>
      </c>
      <c r="F29" s="73">
        <v>800</v>
      </c>
      <c r="G29" s="260"/>
      <c r="H29" s="81"/>
      <c r="I29" s="80"/>
      <c r="J29" s="82"/>
      <c r="K29" s="82"/>
      <c r="L29" s="82"/>
      <c r="M29" s="82"/>
      <c r="N29" s="82"/>
      <c r="O29" s="82"/>
    </row>
    <row r="30" spans="2:15" s="83" customFormat="1" ht="60" x14ac:dyDescent="0.25">
      <c r="B30" s="261"/>
      <c r="C30" s="81" t="s">
        <v>842</v>
      </c>
      <c r="D30" s="73">
        <v>0</v>
      </c>
      <c r="E30" s="73">
        <v>1</v>
      </c>
      <c r="F30" s="73">
        <v>3</v>
      </c>
      <c r="G30" s="261"/>
      <c r="H30" s="81"/>
      <c r="I30" s="80"/>
      <c r="J30" s="82"/>
      <c r="K30" s="82"/>
      <c r="L30" s="82"/>
      <c r="M30" s="82"/>
      <c r="N30" s="82"/>
      <c r="O30" s="82"/>
    </row>
    <row r="31" spans="2:15" s="83" customFormat="1" ht="45" x14ac:dyDescent="0.25">
      <c r="B31" s="259" t="s">
        <v>843</v>
      </c>
      <c r="C31" s="81" t="s">
        <v>844</v>
      </c>
      <c r="D31" s="73">
        <v>0</v>
      </c>
      <c r="E31" s="73">
        <v>50</v>
      </c>
      <c r="F31" s="73">
        <v>80</v>
      </c>
      <c r="G31" s="259" t="s">
        <v>845</v>
      </c>
      <c r="H31" s="81"/>
      <c r="I31" s="80"/>
      <c r="J31" s="82"/>
      <c r="K31" s="82"/>
      <c r="L31" s="82"/>
      <c r="M31" s="82"/>
      <c r="N31" s="82"/>
      <c r="O31" s="82"/>
    </row>
    <row r="32" spans="2:15" s="83" customFormat="1" ht="93" customHeight="1" x14ac:dyDescent="0.25">
      <c r="B32" s="261"/>
      <c r="C32" s="81" t="s">
        <v>846</v>
      </c>
      <c r="D32" s="73">
        <v>0</v>
      </c>
      <c r="E32" s="73" t="s">
        <v>531</v>
      </c>
      <c r="F32" s="73" t="s">
        <v>531</v>
      </c>
      <c r="G32" s="261"/>
      <c r="H32" s="81"/>
      <c r="I32" s="80"/>
      <c r="J32" s="82"/>
      <c r="K32" s="82"/>
      <c r="L32" s="82"/>
      <c r="M32" s="82"/>
      <c r="N32" s="82"/>
      <c r="O32" s="82"/>
    </row>
    <row r="33" spans="2:15" s="83" customFormat="1" ht="30" x14ac:dyDescent="0.25">
      <c r="B33" s="259" t="s">
        <v>847</v>
      </c>
      <c r="C33" s="81" t="s">
        <v>848</v>
      </c>
      <c r="D33" s="73">
        <v>0</v>
      </c>
      <c r="E33" s="73" t="s">
        <v>531</v>
      </c>
      <c r="F33" s="73" t="s">
        <v>531</v>
      </c>
      <c r="G33" s="259" t="s">
        <v>845</v>
      </c>
      <c r="H33" s="81"/>
      <c r="I33" s="80"/>
      <c r="J33" s="82"/>
      <c r="K33" s="82"/>
      <c r="L33" s="82"/>
      <c r="M33" s="82"/>
      <c r="N33" s="82"/>
      <c r="O33" s="82"/>
    </row>
    <row r="34" spans="2:15" s="83" customFormat="1" x14ac:dyDescent="0.25">
      <c r="B34" s="260"/>
      <c r="C34" s="81" t="s">
        <v>849</v>
      </c>
      <c r="D34" s="73">
        <v>0</v>
      </c>
      <c r="E34" s="73">
        <v>50</v>
      </c>
      <c r="F34" s="73">
        <v>100</v>
      </c>
      <c r="G34" s="260"/>
      <c r="H34" s="81"/>
      <c r="I34" s="80"/>
      <c r="J34" s="82"/>
      <c r="K34" s="82"/>
      <c r="L34" s="82"/>
      <c r="M34" s="82"/>
      <c r="N34" s="82"/>
      <c r="O34" s="82"/>
    </row>
    <row r="35" spans="2:15" s="83" customFormat="1" ht="60" x14ac:dyDescent="0.25">
      <c r="B35" s="261"/>
      <c r="C35" s="81" t="s">
        <v>850</v>
      </c>
      <c r="D35" s="73">
        <v>0</v>
      </c>
      <c r="E35" s="73">
        <v>2</v>
      </c>
      <c r="F35" s="73">
        <v>3</v>
      </c>
      <c r="G35" s="261"/>
      <c r="H35" s="81"/>
      <c r="I35" s="80"/>
      <c r="J35" s="82"/>
      <c r="K35" s="82"/>
      <c r="L35" s="82"/>
      <c r="M35" s="82"/>
      <c r="N35" s="82"/>
      <c r="O35" s="82"/>
    </row>
    <row r="36" spans="2:15" s="83" customFormat="1" ht="60" x14ac:dyDescent="0.25">
      <c r="B36" s="259" t="s">
        <v>851</v>
      </c>
      <c r="C36" s="81" t="s">
        <v>852</v>
      </c>
      <c r="D36" s="73">
        <v>0</v>
      </c>
      <c r="E36" s="73">
        <v>2</v>
      </c>
      <c r="F36" s="73">
        <v>5</v>
      </c>
      <c r="G36" s="259" t="s">
        <v>845</v>
      </c>
      <c r="H36" s="81"/>
      <c r="I36" s="80"/>
      <c r="J36" s="82"/>
      <c r="K36" s="82"/>
      <c r="L36" s="82"/>
      <c r="M36" s="82"/>
      <c r="N36" s="82"/>
      <c r="O36" s="82"/>
    </row>
    <row r="37" spans="2:15" s="83" customFormat="1" ht="30" x14ac:dyDescent="0.25">
      <c r="B37" s="260"/>
      <c r="C37" s="81" t="s">
        <v>853</v>
      </c>
      <c r="D37" s="73">
        <v>0</v>
      </c>
      <c r="E37" s="73">
        <v>1</v>
      </c>
      <c r="F37" s="73">
        <v>2</v>
      </c>
      <c r="G37" s="260"/>
      <c r="H37" s="81"/>
      <c r="I37" s="80"/>
      <c r="J37" s="82"/>
      <c r="K37" s="82"/>
      <c r="L37" s="82"/>
      <c r="M37" s="82"/>
      <c r="N37" s="82"/>
      <c r="O37" s="82"/>
    </row>
    <row r="38" spans="2:15" s="83" customFormat="1" ht="60" x14ac:dyDescent="0.25">
      <c r="B38" s="261"/>
      <c r="C38" s="81" t="s">
        <v>854</v>
      </c>
      <c r="D38" s="206">
        <v>0</v>
      </c>
      <c r="E38" s="73">
        <v>3</v>
      </c>
      <c r="F38" s="73">
        <v>5</v>
      </c>
      <c r="G38" s="261"/>
      <c r="H38" s="81"/>
      <c r="I38" s="80"/>
      <c r="J38" s="82"/>
      <c r="K38" s="82"/>
      <c r="L38" s="82"/>
      <c r="M38" s="82"/>
      <c r="N38" s="82"/>
      <c r="O38" s="82"/>
    </row>
    <row r="39" spans="2:15" s="83" customFormat="1" ht="30" x14ac:dyDescent="0.25">
      <c r="B39" s="259" t="s">
        <v>855</v>
      </c>
      <c r="C39" s="81" t="s">
        <v>856</v>
      </c>
      <c r="D39" s="73">
        <v>0</v>
      </c>
      <c r="E39" s="73">
        <v>1</v>
      </c>
      <c r="F39" s="73">
        <v>4</v>
      </c>
      <c r="G39" s="259" t="s">
        <v>845</v>
      </c>
      <c r="H39" s="81"/>
      <c r="I39" s="80"/>
      <c r="J39" s="82"/>
      <c r="K39" s="82"/>
      <c r="L39" s="82"/>
      <c r="M39" s="82"/>
      <c r="N39" s="82"/>
      <c r="O39" s="82"/>
    </row>
    <row r="40" spans="2:15" s="83" customFormat="1" ht="60" x14ac:dyDescent="0.25">
      <c r="B40" s="260"/>
      <c r="C40" s="81" t="s">
        <v>857</v>
      </c>
      <c r="D40" s="73">
        <v>0</v>
      </c>
      <c r="E40" s="73">
        <v>2</v>
      </c>
      <c r="F40" s="73">
        <v>10</v>
      </c>
      <c r="G40" s="260"/>
      <c r="H40" s="81"/>
      <c r="I40" s="80"/>
      <c r="J40" s="82"/>
      <c r="K40" s="82"/>
      <c r="L40" s="82"/>
      <c r="M40" s="82"/>
      <c r="N40" s="82"/>
      <c r="O40" s="82"/>
    </row>
    <row r="41" spans="2:15" s="83" customFormat="1" ht="75" x14ac:dyDescent="0.25">
      <c r="B41" s="260"/>
      <c r="C41" s="81" t="s">
        <v>858</v>
      </c>
      <c r="D41" s="73">
        <v>0</v>
      </c>
      <c r="E41" s="73">
        <v>5</v>
      </c>
      <c r="F41" s="73">
        <v>20</v>
      </c>
      <c r="G41" s="260"/>
      <c r="H41" s="81"/>
      <c r="I41" s="80"/>
      <c r="J41" s="82"/>
      <c r="K41" s="82"/>
      <c r="L41" s="82"/>
      <c r="M41" s="82"/>
      <c r="N41" s="82"/>
      <c r="O41" s="82"/>
    </row>
    <row r="42" spans="2:15" s="83" customFormat="1" ht="30" x14ac:dyDescent="0.25">
      <c r="B42" s="261"/>
      <c r="C42" s="81" t="s">
        <v>859</v>
      </c>
      <c r="D42" s="73">
        <v>0</v>
      </c>
      <c r="E42" s="73">
        <v>2</v>
      </c>
      <c r="F42" s="73">
        <v>3</v>
      </c>
      <c r="G42" s="261"/>
      <c r="H42" s="81"/>
      <c r="I42" s="80"/>
      <c r="J42" s="82"/>
      <c r="K42" s="82"/>
      <c r="L42" s="82"/>
      <c r="M42" s="82"/>
      <c r="N42" s="82"/>
      <c r="O42" s="82"/>
    </row>
  </sheetData>
  <mergeCells count="16">
    <mergeCell ref="I12:N12"/>
    <mergeCell ref="J18:O18"/>
    <mergeCell ref="B27:B30"/>
    <mergeCell ref="G27:G30"/>
    <mergeCell ref="B31:B32"/>
    <mergeCell ref="G31:G32"/>
    <mergeCell ref="G36:G38"/>
    <mergeCell ref="B36:B38"/>
    <mergeCell ref="G39:G42"/>
    <mergeCell ref="B39:B42"/>
    <mergeCell ref="B20:I20"/>
    <mergeCell ref="B26:I26"/>
    <mergeCell ref="B21:B23"/>
    <mergeCell ref="B24:B25"/>
    <mergeCell ref="B33:B35"/>
    <mergeCell ref="G33:G35"/>
  </mergeCells>
  <hyperlinks>
    <hyperlink ref="C9" r:id="rId1" xr:uid="{ACD5C1A9-D39C-4904-AB67-5732FE78A1ED}"/>
  </hyperlinks>
  <pageMargins left="0.7" right="0.7" top="0.75" bottom="0.75" header="0.3" footer="0.3"/>
  <pageSetup orientation="portrait"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553D5-6A08-47D4-AFFF-72302B09065C}">
  <dimension ref="B2:C30"/>
  <sheetViews>
    <sheetView workbookViewId="0">
      <selection activeCell="C4" sqref="C4"/>
    </sheetView>
  </sheetViews>
  <sheetFormatPr defaultRowHeight="15" x14ac:dyDescent="0.25"/>
  <cols>
    <col min="2" max="2" width="46" bestFit="1" customWidth="1"/>
    <col min="3" max="3" width="87.85546875" bestFit="1" customWidth="1"/>
  </cols>
  <sheetData>
    <row r="2" spans="2:3" x14ac:dyDescent="0.25">
      <c r="B2" s="2" t="s">
        <v>860</v>
      </c>
      <c r="C2" s="2" t="s">
        <v>861</v>
      </c>
    </row>
    <row r="3" spans="2:3" x14ac:dyDescent="0.25">
      <c r="B3" s="46" t="s">
        <v>862</v>
      </c>
      <c r="C3" s="47" t="s">
        <v>390</v>
      </c>
    </row>
    <row r="4" spans="2:3" x14ac:dyDescent="0.25">
      <c r="B4" s="54" t="s">
        <v>863</v>
      </c>
      <c r="C4" t="s">
        <v>864</v>
      </c>
    </row>
    <row r="5" spans="2:3" x14ac:dyDescent="0.25">
      <c r="B5" s="48" t="s">
        <v>865</v>
      </c>
      <c r="C5" t="s">
        <v>866</v>
      </c>
    </row>
    <row r="6" spans="2:3" x14ac:dyDescent="0.25">
      <c r="B6" s="50" t="s">
        <v>867</v>
      </c>
      <c r="C6" s="55" t="s">
        <v>868</v>
      </c>
    </row>
    <row r="7" spans="2:3" x14ac:dyDescent="0.25">
      <c r="B7" s="50" t="s">
        <v>869</v>
      </c>
      <c r="C7" t="s">
        <v>870</v>
      </c>
    </row>
    <row r="8" spans="2:3" x14ac:dyDescent="0.25">
      <c r="B8" s="44" t="s">
        <v>871</v>
      </c>
      <c r="C8" t="s">
        <v>872</v>
      </c>
    </row>
    <row r="9" spans="2:3" x14ac:dyDescent="0.25">
      <c r="B9" s="61" t="s">
        <v>873</v>
      </c>
      <c r="C9" s="51" t="s">
        <v>874</v>
      </c>
    </row>
    <row r="10" spans="2:3" x14ac:dyDescent="0.25">
      <c r="B10" s="59" t="s">
        <v>875</v>
      </c>
      <c r="C10" t="s">
        <v>876</v>
      </c>
    </row>
    <row r="11" spans="2:3" x14ac:dyDescent="0.25">
      <c r="B11" s="56" t="s">
        <v>877</v>
      </c>
      <c r="C11" t="s">
        <v>878</v>
      </c>
    </row>
    <row r="12" spans="2:3" x14ac:dyDescent="0.25">
      <c r="B12" s="56" t="s">
        <v>879</v>
      </c>
      <c r="C12" t="s">
        <v>880</v>
      </c>
    </row>
    <row r="13" spans="2:3" x14ac:dyDescent="0.25">
      <c r="B13" s="61" t="s">
        <v>881</v>
      </c>
      <c r="C13" t="s">
        <v>882</v>
      </c>
    </row>
    <row r="14" spans="2:3" x14ac:dyDescent="0.25">
      <c r="B14" s="52" t="s">
        <v>883</v>
      </c>
      <c r="C14" s="1" t="s">
        <v>884</v>
      </c>
    </row>
    <row r="15" spans="2:3" x14ac:dyDescent="0.25">
      <c r="B15" s="52" t="s">
        <v>885</v>
      </c>
      <c r="C15" s="1" t="s">
        <v>886</v>
      </c>
    </row>
    <row r="16" spans="2:3" x14ac:dyDescent="0.25">
      <c r="B16" s="52" t="s">
        <v>887</v>
      </c>
      <c r="C16" s="53" t="s">
        <v>888</v>
      </c>
    </row>
    <row r="17" spans="2:3" x14ac:dyDescent="0.25">
      <c r="B17" s="44" t="s">
        <v>889</v>
      </c>
      <c r="C17" t="s">
        <v>890</v>
      </c>
    </row>
    <row r="18" spans="2:3" x14ac:dyDescent="0.25">
      <c r="B18" s="48" t="s">
        <v>891</v>
      </c>
      <c r="C18" t="s">
        <v>892</v>
      </c>
    </row>
    <row r="19" spans="2:3" x14ac:dyDescent="0.25">
      <c r="B19" s="58" t="s">
        <v>893</v>
      </c>
      <c r="C19" s="49" t="s">
        <v>894</v>
      </c>
    </row>
    <row r="20" spans="2:3" x14ac:dyDescent="0.25">
      <c r="C20" t="s">
        <v>895</v>
      </c>
    </row>
    <row r="21" spans="2:3" x14ac:dyDescent="0.25">
      <c r="B21" s="45" t="s">
        <v>896</v>
      </c>
      <c r="C21" t="s">
        <v>897</v>
      </c>
    </row>
    <row r="22" spans="2:3" x14ac:dyDescent="0.25">
      <c r="B22" s="44" t="s">
        <v>898</v>
      </c>
      <c r="C22" s="60" t="s">
        <v>899</v>
      </c>
    </row>
    <row r="23" spans="2:3" x14ac:dyDescent="0.25">
      <c r="B23" s="45"/>
      <c r="C23" t="s">
        <v>900</v>
      </c>
    </row>
    <row r="24" spans="2:3" x14ac:dyDescent="0.25">
      <c r="B24" s="45" t="s">
        <v>901</v>
      </c>
      <c r="C24" s="57" t="s">
        <v>902</v>
      </c>
    </row>
    <row r="25" spans="2:3" x14ac:dyDescent="0.25">
      <c r="B25" s="44" t="s">
        <v>903</v>
      </c>
      <c r="C25" t="s">
        <v>904</v>
      </c>
    </row>
    <row r="26" spans="2:3" x14ac:dyDescent="0.25">
      <c r="B26" s="44" t="s">
        <v>905</v>
      </c>
      <c r="C26" t="s">
        <v>906</v>
      </c>
    </row>
    <row r="27" spans="2:3" x14ac:dyDescent="0.25">
      <c r="B27" s="44" t="s">
        <v>907</v>
      </c>
    </row>
    <row r="28" spans="2:3" x14ac:dyDescent="0.25">
      <c r="B28" s="44" t="s">
        <v>908</v>
      </c>
    </row>
    <row r="29" spans="2:3" x14ac:dyDescent="0.25">
      <c r="B29" s="44" t="s">
        <v>909</v>
      </c>
    </row>
    <row r="30" spans="2:3" x14ac:dyDescent="0.25">
      <c r="B30" s="44" t="s">
        <v>910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7D81-C857-49EC-81D4-0A5DDACB1204}">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09CE5-B216-4F36-BD86-9053B48FDB83}">
  <sheetPr>
    <pageSetUpPr fitToPage="1"/>
  </sheetPr>
  <dimension ref="B2:I28"/>
  <sheetViews>
    <sheetView showGridLines="0" topLeftCell="A8" zoomScaleNormal="100" workbookViewId="0">
      <selection activeCell="D10" sqref="D10"/>
    </sheetView>
  </sheetViews>
  <sheetFormatPr defaultColWidth="30" defaultRowHeight="15.75" x14ac:dyDescent="0.25"/>
  <cols>
    <col min="1" max="1" width="7.5703125" style="92" customWidth="1"/>
    <col min="2" max="2" width="9.42578125" style="92" customWidth="1"/>
    <col min="3" max="3" width="10.28515625" style="92" bestFit="1" customWidth="1"/>
    <col min="4" max="4" width="46.28515625" style="92" customWidth="1"/>
    <col min="5" max="5" width="51.140625" style="92" customWidth="1"/>
    <col min="6" max="6" width="16.42578125" style="92" customWidth="1"/>
    <col min="7" max="7" width="30.85546875" style="92" customWidth="1"/>
    <col min="8" max="8" width="14.5703125" style="92" customWidth="1"/>
    <col min="9" max="9" width="31.28515625" style="92" customWidth="1"/>
    <col min="10" max="16384" width="30" style="92"/>
  </cols>
  <sheetData>
    <row r="2" spans="2:9" ht="43.5" customHeight="1" x14ac:dyDescent="0.25">
      <c r="B2" s="91" t="s">
        <v>113</v>
      </c>
    </row>
    <row r="3" spans="2:9" x14ac:dyDescent="0.25">
      <c r="B3" s="93" t="s">
        <v>114</v>
      </c>
    </row>
    <row r="5" spans="2:9" x14ac:dyDescent="0.25">
      <c r="B5" s="94" t="s">
        <v>115</v>
      </c>
      <c r="C5" s="95" t="s">
        <v>116</v>
      </c>
      <c r="D5" s="95" t="s">
        <v>117</v>
      </c>
      <c r="E5" s="95" t="s">
        <v>118</v>
      </c>
      <c r="F5" s="95" t="s">
        <v>119</v>
      </c>
      <c r="G5" s="96" t="s">
        <v>120</v>
      </c>
      <c r="H5" s="95" t="s">
        <v>121</v>
      </c>
      <c r="I5" s="97" t="s">
        <v>122</v>
      </c>
    </row>
    <row r="6" spans="2:9" ht="78.75" x14ac:dyDescent="0.25">
      <c r="B6" s="98" t="s">
        <v>123</v>
      </c>
      <c r="C6" s="99" t="s">
        <v>124</v>
      </c>
      <c r="D6" s="99" t="s">
        <v>125</v>
      </c>
      <c r="E6" s="99" t="s">
        <v>126</v>
      </c>
      <c r="F6" s="99" t="s">
        <v>127</v>
      </c>
      <c r="G6" s="99" t="s">
        <v>128</v>
      </c>
      <c r="H6" s="99" t="s">
        <v>127</v>
      </c>
      <c r="I6" s="100" t="s">
        <v>129</v>
      </c>
    </row>
    <row r="7" spans="2:9" ht="94.5" x14ac:dyDescent="0.25">
      <c r="B7" s="98" t="s">
        <v>123</v>
      </c>
      <c r="C7" s="99" t="s">
        <v>124</v>
      </c>
      <c r="D7" s="99" t="s">
        <v>130</v>
      </c>
      <c r="E7" s="99" t="s">
        <v>131</v>
      </c>
      <c r="F7" s="99" t="s">
        <v>127</v>
      </c>
      <c r="G7" s="99" t="s">
        <v>128</v>
      </c>
      <c r="H7" s="99" t="s">
        <v>127</v>
      </c>
      <c r="I7" s="100" t="s">
        <v>129</v>
      </c>
    </row>
    <row r="8" spans="2:9" ht="47.25" x14ac:dyDescent="0.25">
      <c r="B8" s="98" t="s">
        <v>123</v>
      </c>
      <c r="C8" s="99" t="s">
        <v>124</v>
      </c>
      <c r="D8" s="99" t="s">
        <v>132</v>
      </c>
      <c r="E8" s="99" t="s">
        <v>133</v>
      </c>
      <c r="F8" s="99" t="s">
        <v>127</v>
      </c>
      <c r="G8" s="99" t="s">
        <v>128</v>
      </c>
      <c r="H8" s="99" t="s">
        <v>127</v>
      </c>
      <c r="I8" s="100" t="s">
        <v>129</v>
      </c>
    </row>
    <row r="9" spans="2:9" ht="63" x14ac:dyDescent="0.25">
      <c r="B9" s="98" t="s">
        <v>123</v>
      </c>
      <c r="C9" s="99" t="s">
        <v>124</v>
      </c>
      <c r="D9" s="99" t="s">
        <v>134</v>
      </c>
      <c r="E9" s="99" t="s">
        <v>135</v>
      </c>
      <c r="F9" s="99" t="s">
        <v>136</v>
      </c>
      <c r="G9" s="99" t="s">
        <v>137</v>
      </c>
      <c r="H9" s="99" t="s">
        <v>138</v>
      </c>
      <c r="I9" s="100" t="s">
        <v>139</v>
      </c>
    </row>
    <row r="10" spans="2:9" ht="63" x14ac:dyDescent="0.25">
      <c r="B10" s="98" t="s">
        <v>123</v>
      </c>
      <c r="C10" s="99" t="s">
        <v>124</v>
      </c>
      <c r="D10" s="99" t="s">
        <v>140</v>
      </c>
      <c r="E10" s="99" t="s">
        <v>141</v>
      </c>
      <c r="F10" s="99" t="s">
        <v>136</v>
      </c>
      <c r="G10" s="99" t="s">
        <v>137</v>
      </c>
      <c r="H10" s="99" t="s">
        <v>138</v>
      </c>
      <c r="I10" s="100" t="s">
        <v>139</v>
      </c>
    </row>
    <row r="11" spans="2:9" ht="78.75" x14ac:dyDescent="0.25">
      <c r="B11" s="98" t="s">
        <v>123</v>
      </c>
      <c r="C11" s="99" t="s">
        <v>124</v>
      </c>
      <c r="D11" s="99" t="s">
        <v>142</v>
      </c>
      <c r="E11" s="99" t="s">
        <v>143</v>
      </c>
      <c r="F11" s="99" t="s">
        <v>136</v>
      </c>
      <c r="G11" s="99" t="s">
        <v>137</v>
      </c>
      <c r="H11" s="99" t="s">
        <v>138</v>
      </c>
      <c r="I11" s="100" t="s">
        <v>139</v>
      </c>
    </row>
    <row r="12" spans="2:9" ht="78.75" x14ac:dyDescent="0.25">
      <c r="B12" s="98" t="s">
        <v>123</v>
      </c>
      <c r="C12" s="99" t="s">
        <v>124</v>
      </c>
      <c r="D12" s="99" t="s">
        <v>144</v>
      </c>
      <c r="E12" s="99" t="s">
        <v>145</v>
      </c>
      <c r="F12" s="99" t="s">
        <v>138</v>
      </c>
      <c r="G12" s="99" t="s">
        <v>146</v>
      </c>
      <c r="H12" s="99" t="s">
        <v>136</v>
      </c>
      <c r="I12" s="100" t="s">
        <v>147</v>
      </c>
    </row>
    <row r="13" spans="2:9" ht="78.75" x14ac:dyDescent="0.25">
      <c r="B13" s="98" t="s">
        <v>123</v>
      </c>
      <c r="C13" s="99" t="s">
        <v>124</v>
      </c>
      <c r="D13" s="99" t="s">
        <v>148</v>
      </c>
      <c r="E13" s="99" t="s">
        <v>149</v>
      </c>
      <c r="F13" s="99" t="s">
        <v>138</v>
      </c>
      <c r="G13" s="99" t="s">
        <v>146</v>
      </c>
      <c r="H13" s="99" t="s">
        <v>136</v>
      </c>
      <c r="I13" s="100" t="s">
        <v>147</v>
      </c>
    </row>
    <row r="14" spans="2:9" ht="63" x14ac:dyDescent="0.25">
      <c r="B14" s="98" t="s">
        <v>123</v>
      </c>
      <c r="C14" s="99" t="s">
        <v>124</v>
      </c>
      <c r="D14" s="99" t="s">
        <v>150</v>
      </c>
      <c r="E14" s="99" t="s">
        <v>151</v>
      </c>
      <c r="F14" s="99" t="s">
        <v>138</v>
      </c>
      <c r="G14" s="99" t="s">
        <v>146</v>
      </c>
      <c r="H14" s="99" t="s">
        <v>136</v>
      </c>
      <c r="I14" s="100" t="s">
        <v>147</v>
      </c>
    </row>
    <row r="15" spans="2:9" ht="94.5" x14ac:dyDescent="0.25">
      <c r="B15" s="98" t="s">
        <v>123</v>
      </c>
      <c r="C15" s="99" t="s">
        <v>124</v>
      </c>
      <c r="D15" s="99" t="s">
        <v>152</v>
      </c>
      <c r="E15" s="99" t="s">
        <v>153</v>
      </c>
      <c r="F15" s="99" t="s">
        <v>138</v>
      </c>
      <c r="G15" s="99" t="s">
        <v>146</v>
      </c>
      <c r="H15" s="99" t="s">
        <v>136</v>
      </c>
      <c r="I15" s="100" t="s">
        <v>147</v>
      </c>
    </row>
    <row r="18" spans="4:5" hidden="1" x14ac:dyDescent="0.25">
      <c r="D18" s="101" t="s">
        <v>154</v>
      </c>
      <c r="E18" s="101" t="s">
        <v>155</v>
      </c>
    </row>
    <row r="19" spans="4:5" hidden="1" x14ac:dyDescent="0.25">
      <c r="D19" s="92" t="s">
        <v>156</v>
      </c>
      <c r="E19" s="92" t="s">
        <v>157</v>
      </c>
    </row>
    <row r="20" spans="4:5" hidden="1" x14ac:dyDescent="0.25">
      <c r="D20" s="92" t="s">
        <v>158</v>
      </c>
      <c r="E20" s="92" t="s">
        <v>156</v>
      </c>
    </row>
    <row r="21" spans="4:5" hidden="1" x14ac:dyDescent="0.25">
      <c r="D21" s="92" t="s">
        <v>157</v>
      </c>
      <c r="E21" s="92" t="s">
        <v>158</v>
      </c>
    </row>
    <row r="22" spans="4:5" hidden="1" x14ac:dyDescent="0.25">
      <c r="D22" s="92" t="s">
        <v>159</v>
      </c>
      <c r="E22" s="92" t="s">
        <v>160</v>
      </c>
    </row>
    <row r="23" spans="4:5" hidden="1" x14ac:dyDescent="0.25">
      <c r="D23" s="92" t="s">
        <v>161</v>
      </c>
      <c r="E23" s="92" t="s">
        <v>162</v>
      </c>
    </row>
    <row r="24" spans="4:5" hidden="1" x14ac:dyDescent="0.25">
      <c r="D24" s="92" t="s">
        <v>163</v>
      </c>
      <c r="E24" s="92" t="s">
        <v>164</v>
      </c>
    </row>
    <row r="25" spans="4:5" hidden="1" x14ac:dyDescent="0.25">
      <c r="D25" s="92" t="s">
        <v>160</v>
      </c>
      <c r="E25" s="92" t="s">
        <v>161</v>
      </c>
    </row>
    <row r="26" spans="4:5" hidden="1" x14ac:dyDescent="0.25">
      <c r="D26" s="92" t="s">
        <v>165</v>
      </c>
      <c r="E26" s="92" t="s">
        <v>163</v>
      </c>
    </row>
    <row r="27" spans="4:5" hidden="1" x14ac:dyDescent="0.25">
      <c r="D27" s="92" t="s">
        <v>166</v>
      </c>
      <c r="E27" s="92" t="s">
        <v>159</v>
      </c>
    </row>
    <row r="28" spans="4:5" hidden="1" x14ac:dyDescent="0.25">
      <c r="D28" s="92" t="s">
        <v>167</v>
      </c>
      <c r="E28" s="92" t="s">
        <v>168</v>
      </c>
    </row>
  </sheetData>
  <pageMargins left="0.7" right="0.44" top="0.63" bottom="0.34" header="0.3" footer="0.3"/>
  <pageSetup paperSize="9" scale="63"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81A6E-D559-4091-A6E9-44B1E3F686D7}">
  <dimension ref="A1:O118"/>
  <sheetViews>
    <sheetView topLeftCell="A29" zoomScale="85" zoomScaleNormal="85" workbookViewId="0">
      <selection activeCell="B33" sqref="B33"/>
    </sheetView>
  </sheetViews>
  <sheetFormatPr defaultRowHeight="15" x14ac:dyDescent="0.25"/>
  <cols>
    <col min="1" max="1" width="15" customWidth="1"/>
    <col min="2" max="3" width="12.7109375" customWidth="1"/>
    <col min="4" max="5" width="12.7109375" style="154" customWidth="1"/>
    <col min="6" max="6" width="12.7109375" style="43" customWidth="1"/>
    <col min="7" max="7" width="12.7109375" customWidth="1"/>
    <col min="8" max="8" width="12.7109375" style="43" customWidth="1"/>
    <col min="9" max="9" width="12.7109375" customWidth="1"/>
    <col min="10" max="11" width="12.7109375" style="43" customWidth="1"/>
    <col min="12" max="12" width="12.7109375" style="155" customWidth="1"/>
    <col min="13" max="15" width="35.7109375" customWidth="1"/>
  </cols>
  <sheetData>
    <row r="1" spans="1:15" ht="15.75" x14ac:dyDescent="0.25">
      <c r="A1" s="17" t="s">
        <v>169</v>
      </c>
      <c r="B1" s="3"/>
      <c r="C1" s="3"/>
      <c r="D1" s="103"/>
      <c r="E1" s="103"/>
      <c r="F1" s="18"/>
      <c r="G1" s="3"/>
      <c r="H1" s="18"/>
      <c r="I1" s="3"/>
      <c r="J1" s="18"/>
      <c r="K1" s="18"/>
      <c r="L1" s="104"/>
      <c r="M1" s="3"/>
      <c r="N1" s="3"/>
      <c r="O1" s="3"/>
    </row>
    <row r="2" spans="1:15" x14ac:dyDescent="0.25">
      <c r="A2" s="20"/>
      <c r="B2" s="20"/>
      <c r="C2" s="209">
        <v>2022</v>
      </c>
      <c r="D2" s="209"/>
      <c r="E2" s="209">
        <v>2023</v>
      </c>
      <c r="F2" s="209"/>
      <c r="G2" s="209">
        <v>2024</v>
      </c>
      <c r="H2" s="209"/>
      <c r="I2" s="209">
        <v>2025</v>
      </c>
      <c r="J2" s="209"/>
      <c r="K2" s="209">
        <v>2026</v>
      </c>
      <c r="L2" s="209"/>
      <c r="M2" s="209"/>
      <c r="N2" s="209"/>
      <c r="O2" s="209"/>
    </row>
    <row r="3" spans="1:15" x14ac:dyDescent="0.25">
      <c r="A3" s="20"/>
      <c r="B3" s="21" t="s">
        <v>2</v>
      </c>
      <c r="C3" s="21" t="s">
        <v>3</v>
      </c>
      <c r="D3" s="105" t="s">
        <v>4</v>
      </c>
      <c r="E3" s="105" t="s">
        <v>3</v>
      </c>
      <c r="F3" s="22" t="s">
        <v>4</v>
      </c>
      <c r="G3" s="21" t="s">
        <v>3</v>
      </c>
      <c r="H3" s="22" t="s">
        <v>4</v>
      </c>
      <c r="I3" s="21" t="s">
        <v>3</v>
      </c>
      <c r="J3" s="22" t="s">
        <v>4</v>
      </c>
      <c r="K3" s="22" t="s">
        <v>5</v>
      </c>
      <c r="L3" s="21" t="s">
        <v>4</v>
      </c>
      <c r="M3" s="21" t="s">
        <v>6</v>
      </c>
      <c r="N3" s="21" t="s">
        <v>7</v>
      </c>
      <c r="O3" s="21" t="s">
        <v>8</v>
      </c>
    </row>
    <row r="4" spans="1:15" x14ac:dyDescent="0.25">
      <c r="A4" s="23" t="s">
        <v>170</v>
      </c>
      <c r="B4" s="207" t="s">
        <v>171</v>
      </c>
      <c r="C4" s="207"/>
      <c r="D4" s="207"/>
      <c r="E4" s="207"/>
      <c r="F4" s="207"/>
      <c r="G4" s="207"/>
      <c r="H4" s="207"/>
      <c r="I4" s="207"/>
      <c r="J4" s="207"/>
      <c r="K4" s="207"/>
      <c r="L4" s="207"/>
      <c r="M4" s="207"/>
      <c r="N4" s="207"/>
      <c r="O4" s="207"/>
    </row>
    <row r="5" spans="1:15" ht="28.5" x14ac:dyDescent="0.25">
      <c r="A5" s="24"/>
      <c r="B5" s="24">
        <v>3</v>
      </c>
      <c r="C5" s="26">
        <v>3</v>
      </c>
      <c r="D5" s="106"/>
      <c r="E5" s="26">
        <v>3</v>
      </c>
      <c r="F5" s="25"/>
      <c r="G5" s="26">
        <v>4</v>
      </c>
      <c r="H5" s="25"/>
      <c r="I5" s="26">
        <v>4</v>
      </c>
      <c r="J5" s="25"/>
      <c r="K5" s="25">
        <v>5</v>
      </c>
      <c r="L5" s="107"/>
      <c r="M5" s="24" t="s">
        <v>172</v>
      </c>
      <c r="N5" s="24"/>
      <c r="O5" s="24"/>
    </row>
    <row r="6" spans="1:15" ht="15" customHeight="1" x14ac:dyDescent="0.25">
      <c r="A6" s="108" t="s">
        <v>173</v>
      </c>
      <c r="B6" s="207" t="s">
        <v>174</v>
      </c>
      <c r="C6" s="207"/>
      <c r="D6" s="207"/>
      <c r="E6" s="207"/>
      <c r="F6" s="207"/>
      <c r="G6" s="207"/>
      <c r="H6" s="207"/>
      <c r="I6" s="207"/>
      <c r="J6" s="207"/>
      <c r="K6" s="207"/>
      <c r="L6" s="207"/>
      <c r="M6" s="207"/>
      <c r="N6" s="207"/>
      <c r="O6" s="207"/>
    </row>
    <row r="7" spans="1:15" ht="28.5" x14ac:dyDescent="0.25">
      <c r="A7" s="24"/>
      <c r="B7" s="24">
        <v>0</v>
      </c>
      <c r="C7" s="26">
        <v>0</v>
      </c>
      <c r="D7" s="106"/>
      <c r="E7" s="26">
        <v>1</v>
      </c>
      <c r="F7" s="25"/>
      <c r="G7" s="26">
        <v>1</v>
      </c>
      <c r="H7" s="25"/>
      <c r="I7" s="26">
        <v>2</v>
      </c>
      <c r="J7" s="25"/>
      <c r="K7" s="25">
        <v>2</v>
      </c>
      <c r="L7" s="107"/>
      <c r="M7" s="24" t="s">
        <v>175</v>
      </c>
      <c r="N7" s="24"/>
      <c r="O7" s="24"/>
    </row>
    <row r="8" spans="1:15" ht="15" customHeight="1" x14ac:dyDescent="0.25">
      <c r="A8" s="108" t="s">
        <v>176</v>
      </c>
      <c r="B8" s="207" t="s">
        <v>177</v>
      </c>
      <c r="C8" s="207"/>
      <c r="D8" s="207"/>
      <c r="E8" s="207"/>
      <c r="F8" s="207"/>
      <c r="G8" s="207"/>
      <c r="H8" s="207"/>
      <c r="I8" s="207"/>
      <c r="J8" s="207"/>
      <c r="K8" s="207"/>
      <c r="L8" s="207"/>
      <c r="M8" s="207"/>
      <c r="N8" s="207"/>
      <c r="O8" s="207"/>
    </row>
    <row r="9" spans="1:15" x14ac:dyDescent="0.25">
      <c r="A9" s="24"/>
      <c r="B9" s="24">
        <v>0</v>
      </c>
      <c r="C9" s="26">
        <v>0</v>
      </c>
      <c r="D9" s="106"/>
      <c r="E9" s="26">
        <v>1</v>
      </c>
      <c r="F9" s="25"/>
      <c r="G9" s="26">
        <v>2</v>
      </c>
      <c r="H9" s="25"/>
      <c r="I9" s="26">
        <v>2</v>
      </c>
      <c r="J9" s="25"/>
      <c r="K9" s="25">
        <v>3</v>
      </c>
      <c r="L9" s="107"/>
      <c r="M9" s="24" t="s">
        <v>178</v>
      </c>
      <c r="N9" s="24"/>
      <c r="O9" s="24"/>
    </row>
    <row r="10" spans="1:15" x14ac:dyDescent="0.25">
      <c r="A10" s="213"/>
      <c r="B10" s="214"/>
      <c r="C10" s="214"/>
      <c r="D10" s="214"/>
      <c r="E10" s="214"/>
      <c r="F10" s="214"/>
      <c r="G10" s="214"/>
      <c r="H10" s="214"/>
      <c r="I10" s="214"/>
      <c r="J10" s="214"/>
      <c r="K10" s="214"/>
      <c r="L10" s="214"/>
      <c r="M10" s="214"/>
      <c r="N10" s="214"/>
      <c r="O10" s="215"/>
    </row>
    <row r="11" spans="1:15" ht="15.75" x14ac:dyDescent="0.25">
      <c r="A11" s="17" t="s">
        <v>179</v>
      </c>
      <c r="B11" s="3"/>
      <c r="C11" s="3"/>
      <c r="D11" s="103"/>
      <c r="E11" s="103"/>
      <c r="F11" s="18"/>
      <c r="G11" s="3"/>
      <c r="H11" s="18"/>
      <c r="I11" s="3"/>
      <c r="J11" s="18"/>
      <c r="K11" s="18"/>
      <c r="L11" s="104"/>
      <c r="M11" s="3"/>
      <c r="N11" s="3"/>
      <c r="O11" s="3"/>
    </row>
    <row r="12" spans="1:15" x14ac:dyDescent="0.25">
      <c r="A12" s="20"/>
      <c r="B12" s="20"/>
      <c r="C12" s="209">
        <v>2022</v>
      </c>
      <c r="D12" s="209"/>
      <c r="E12" s="209">
        <v>2023</v>
      </c>
      <c r="F12" s="209"/>
      <c r="G12" s="209">
        <v>2024</v>
      </c>
      <c r="H12" s="209"/>
      <c r="I12" s="209">
        <v>2025</v>
      </c>
      <c r="J12" s="209"/>
      <c r="K12" s="209">
        <v>2026</v>
      </c>
      <c r="L12" s="209"/>
      <c r="M12" s="209"/>
      <c r="N12" s="209"/>
      <c r="O12" s="209"/>
    </row>
    <row r="13" spans="1:15" x14ac:dyDescent="0.25">
      <c r="A13" s="20"/>
      <c r="B13" s="21" t="s">
        <v>2</v>
      </c>
      <c r="C13" s="21" t="s">
        <v>3</v>
      </c>
      <c r="D13" s="105" t="s">
        <v>4</v>
      </c>
      <c r="E13" s="105" t="s">
        <v>3</v>
      </c>
      <c r="F13" s="22" t="s">
        <v>4</v>
      </c>
      <c r="G13" s="21" t="s">
        <v>3</v>
      </c>
      <c r="H13" s="22" t="s">
        <v>4</v>
      </c>
      <c r="I13" s="21" t="s">
        <v>3</v>
      </c>
      <c r="J13" s="22" t="s">
        <v>4</v>
      </c>
      <c r="K13" s="22" t="s">
        <v>5</v>
      </c>
      <c r="L13" s="21" t="s">
        <v>4</v>
      </c>
      <c r="M13" s="21" t="s">
        <v>6</v>
      </c>
      <c r="N13" s="21" t="s">
        <v>7</v>
      </c>
      <c r="O13" s="21" t="s">
        <v>8</v>
      </c>
    </row>
    <row r="14" spans="1:15" x14ac:dyDescent="0.25">
      <c r="A14" s="23" t="s">
        <v>180</v>
      </c>
      <c r="B14" s="207" t="s">
        <v>181</v>
      </c>
      <c r="C14" s="207"/>
      <c r="D14" s="207"/>
      <c r="E14" s="207"/>
      <c r="F14" s="207"/>
      <c r="G14" s="207"/>
      <c r="H14" s="207"/>
      <c r="I14" s="207"/>
      <c r="J14" s="207"/>
      <c r="K14" s="207"/>
      <c r="L14" s="207"/>
      <c r="M14" s="207"/>
      <c r="N14" s="207"/>
      <c r="O14" s="207"/>
    </row>
    <row r="15" spans="1:15" x14ac:dyDescent="0.25">
      <c r="A15" s="24"/>
      <c r="B15" s="24">
        <v>2</v>
      </c>
      <c r="C15" s="109">
        <v>2</v>
      </c>
      <c r="D15" s="110"/>
      <c r="E15" s="109">
        <v>2</v>
      </c>
      <c r="F15" s="111"/>
      <c r="G15" s="109">
        <v>3</v>
      </c>
      <c r="H15" s="111"/>
      <c r="I15" s="109">
        <v>3</v>
      </c>
      <c r="J15" s="111"/>
      <c r="K15" s="25">
        <v>4</v>
      </c>
      <c r="L15" s="111"/>
      <c r="M15" s="24" t="s">
        <v>182</v>
      </c>
      <c r="N15" s="24"/>
      <c r="O15" s="24"/>
    </row>
    <row r="16" spans="1:15" x14ac:dyDescent="0.25">
      <c r="A16" s="23" t="s">
        <v>183</v>
      </c>
      <c r="B16" s="207" t="s">
        <v>184</v>
      </c>
      <c r="C16" s="207"/>
      <c r="D16" s="207"/>
      <c r="E16" s="207"/>
      <c r="F16" s="207"/>
      <c r="G16" s="207"/>
      <c r="H16" s="207"/>
      <c r="I16" s="207"/>
      <c r="J16" s="207"/>
      <c r="K16" s="207"/>
      <c r="L16" s="207"/>
      <c r="M16" s="207"/>
      <c r="N16" s="207"/>
      <c r="O16" s="207"/>
    </row>
    <row r="17" spans="1:15" x14ac:dyDescent="0.25">
      <c r="A17" s="24"/>
      <c r="B17" s="24">
        <v>3</v>
      </c>
      <c r="C17" s="26">
        <v>3</v>
      </c>
      <c r="D17" s="106"/>
      <c r="E17" s="26">
        <v>4</v>
      </c>
      <c r="F17" s="25"/>
      <c r="G17" s="26">
        <v>5</v>
      </c>
      <c r="H17" s="25"/>
      <c r="I17" s="26">
        <v>6</v>
      </c>
      <c r="J17" s="25"/>
      <c r="K17" s="25">
        <v>7</v>
      </c>
      <c r="L17" s="107"/>
      <c r="M17" s="24" t="s">
        <v>185</v>
      </c>
      <c r="N17" s="24"/>
      <c r="O17" s="24"/>
    </row>
    <row r="18" spans="1:15" x14ac:dyDescent="0.25">
      <c r="A18" s="23" t="s">
        <v>186</v>
      </c>
      <c r="B18" s="207" t="s">
        <v>187</v>
      </c>
      <c r="C18" s="207"/>
      <c r="D18" s="207"/>
      <c r="E18" s="207"/>
      <c r="F18" s="207"/>
      <c r="G18" s="207"/>
      <c r="H18" s="207"/>
      <c r="I18" s="207"/>
      <c r="J18" s="207"/>
      <c r="K18" s="207"/>
      <c r="L18" s="207"/>
      <c r="M18" s="207"/>
      <c r="N18" s="207"/>
      <c r="O18" s="207"/>
    </row>
    <row r="19" spans="1:15" x14ac:dyDescent="0.25">
      <c r="A19" s="24"/>
      <c r="B19" s="24">
        <v>0</v>
      </c>
      <c r="C19" s="26">
        <v>0</v>
      </c>
      <c r="D19" s="106"/>
      <c r="E19" s="26">
        <v>1</v>
      </c>
      <c r="F19" s="25"/>
      <c r="G19" s="26">
        <v>2</v>
      </c>
      <c r="H19" s="25"/>
      <c r="I19" s="26">
        <v>3</v>
      </c>
      <c r="J19" s="25"/>
      <c r="K19" s="25">
        <v>3</v>
      </c>
      <c r="L19" s="107"/>
      <c r="M19" s="24" t="s">
        <v>185</v>
      </c>
      <c r="N19" s="24"/>
      <c r="O19" s="24"/>
    </row>
    <row r="20" spans="1:15" x14ac:dyDescent="0.25">
      <c r="A20" s="213"/>
      <c r="B20" s="214"/>
      <c r="C20" s="214"/>
      <c r="D20" s="214"/>
      <c r="E20" s="214"/>
      <c r="F20" s="214"/>
      <c r="G20" s="214"/>
      <c r="H20" s="214"/>
      <c r="I20" s="214"/>
      <c r="J20" s="214"/>
      <c r="K20" s="214"/>
      <c r="L20" s="214"/>
      <c r="M20" s="214"/>
      <c r="N20" s="214"/>
      <c r="O20" s="215"/>
    </row>
    <row r="21" spans="1:15" ht="15.75" x14ac:dyDescent="0.25">
      <c r="A21" s="17" t="s">
        <v>188</v>
      </c>
      <c r="B21" s="3"/>
      <c r="C21" s="3"/>
      <c r="D21" s="103"/>
      <c r="E21" s="103"/>
      <c r="F21" s="18"/>
      <c r="G21" s="3"/>
      <c r="H21" s="18"/>
      <c r="I21" s="3"/>
      <c r="J21" s="18"/>
      <c r="K21" s="18"/>
      <c r="L21" s="104"/>
      <c r="M21" s="3"/>
      <c r="N21" s="3"/>
      <c r="O21" s="3"/>
    </row>
    <row r="22" spans="1:15" x14ac:dyDescent="0.25">
      <c r="A22" s="20"/>
      <c r="B22" s="20"/>
      <c r="C22" s="209">
        <v>2022</v>
      </c>
      <c r="D22" s="209"/>
      <c r="E22" s="209">
        <v>2023</v>
      </c>
      <c r="F22" s="209"/>
      <c r="G22" s="209">
        <v>2024</v>
      </c>
      <c r="H22" s="209"/>
      <c r="I22" s="209">
        <v>2025</v>
      </c>
      <c r="J22" s="209"/>
      <c r="K22" s="209">
        <v>2026</v>
      </c>
      <c r="L22" s="209"/>
      <c r="M22" s="209"/>
      <c r="N22" s="209"/>
      <c r="O22" s="209"/>
    </row>
    <row r="23" spans="1:15" x14ac:dyDescent="0.25">
      <c r="A23" s="20"/>
      <c r="B23" s="21" t="s">
        <v>2</v>
      </c>
      <c r="C23" s="21" t="s">
        <v>3</v>
      </c>
      <c r="D23" s="105" t="s">
        <v>4</v>
      </c>
      <c r="E23" s="105" t="s">
        <v>3</v>
      </c>
      <c r="F23" s="22" t="s">
        <v>4</v>
      </c>
      <c r="G23" s="21" t="s">
        <v>3</v>
      </c>
      <c r="H23" s="22" t="s">
        <v>4</v>
      </c>
      <c r="I23" s="21" t="s">
        <v>3</v>
      </c>
      <c r="J23" s="22" t="s">
        <v>4</v>
      </c>
      <c r="K23" s="22" t="s">
        <v>5</v>
      </c>
      <c r="L23" s="21" t="s">
        <v>4</v>
      </c>
      <c r="M23" s="21" t="s">
        <v>6</v>
      </c>
      <c r="N23" s="21" t="s">
        <v>7</v>
      </c>
      <c r="O23" s="21" t="s">
        <v>8</v>
      </c>
    </row>
    <row r="24" spans="1:15" x14ac:dyDescent="0.25">
      <c r="A24" s="23" t="s">
        <v>189</v>
      </c>
      <c r="B24" s="207" t="s">
        <v>190</v>
      </c>
      <c r="C24" s="207"/>
      <c r="D24" s="207"/>
      <c r="E24" s="207"/>
      <c r="F24" s="207"/>
      <c r="G24" s="207"/>
      <c r="H24" s="207"/>
      <c r="I24" s="207"/>
      <c r="J24" s="207"/>
      <c r="K24" s="207"/>
      <c r="L24" s="207"/>
      <c r="M24" s="207"/>
      <c r="N24" s="207"/>
      <c r="O24" s="207"/>
    </row>
    <row r="25" spans="1:15" ht="42.75" x14ac:dyDescent="0.25">
      <c r="A25" s="24"/>
      <c r="B25" s="24" t="s">
        <v>191</v>
      </c>
      <c r="C25" s="109">
        <v>0</v>
      </c>
      <c r="D25" s="110"/>
      <c r="E25" s="109">
        <v>0</v>
      </c>
      <c r="F25" s="111"/>
      <c r="G25" s="109">
        <v>1</v>
      </c>
      <c r="H25" s="111"/>
      <c r="I25" s="109">
        <v>2</v>
      </c>
      <c r="J25" s="111"/>
      <c r="K25" s="34">
        <v>2</v>
      </c>
      <c r="L25" s="111"/>
      <c r="M25" s="24" t="s">
        <v>192</v>
      </c>
      <c r="N25" s="24" t="s">
        <v>193</v>
      </c>
      <c r="O25" s="24"/>
    </row>
    <row r="26" spans="1:15" x14ac:dyDescent="0.25">
      <c r="A26" s="23" t="s">
        <v>194</v>
      </c>
      <c r="B26" s="207" t="s">
        <v>195</v>
      </c>
      <c r="C26" s="207"/>
      <c r="D26" s="207"/>
      <c r="E26" s="207"/>
      <c r="F26" s="207"/>
      <c r="G26" s="207"/>
      <c r="H26" s="207"/>
      <c r="I26" s="207"/>
      <c r="J26" s="207"/>
      <c r="K26" s="207"/>
      <c r="L26" s="207"/>
      <c r="M26" s="207"/>
      <c r="N26" s="207"/>
      <c r="O26" s="207"/>
    </row>
    <row r="27" spans="1:15" x14ac:dyDescent="0.25">
      <c r="A27" s="24"/>
      <c r="B27" s="106">
        <v>0.03</v>
      </c>
      <c r="C27" s="112">
        <v>0.03</v>
      </c>
      <c r="D27" s="106"/>
      <c r="E27" s="112">
        <v>0.1</v>
      </c>
      <c r="F27" s="113"/>
      <c r="G27" s="112">
        <v>0.1</v>
      </c>
      <c r="H27" s="113"/>
      <c r="I27" s="112">
        <v>0.3</v>
      </c>
      <c r="J27" s="113"/>
      <c r="K27" s="113">
        <v>0.5</v>
      </c>
      <c r="L27" s="114"/>
      <c r="M27" s="115" t="s">
        <v>192</v>
      </c>
      <c r="N27" s="24" t="s">
        <v>196</v>
      </c>
      <c r="O27" s="24"/>
    </row>
    <row r="28" spans="1:15" x14ac:dyDescent="0.25">
      <c r="A28" s="23" t="s">
        <v>197</v>
      </c>
      <c r="B28" s="207" t="s">
        <v>198</v>
      </c>
      <c r="C28" s="207"/>
      <c r="D28" s="207"/>
      <c r="E28" s="207"/>
      <c r="F28" s="207"/>
      <c r="G28" s="207"/>
      <c r="H28" s="207"/>
      <c r="I28" s="207"/>
      <c r="J28" s="207"/>
      <c r="K28" s="207"/>
      <c r="L28" s="207"/>
      <c r="M28" s="207"/>
      <c r="N28" s="207"/>
      <c r="O28" s="207"/>
    </row>
    <row r="29" spans="1:15" x14ac:dyDescent="0.25">
      <c r="A29" s="24"/>
      <c r="B29" s="116">
        <v>0</v>
      </c>
      <c r="C29" s="26">
        <v>0</v>
      </c>
      <c r="D29" s="106"/>
      <c r="E29" s="26">
        <v>1</v>
      </c>
      <c r="F29" s="28"/>
      <c r="G29" s="26">
        <v>1</v>
      </c>
      <c r="H29" s="28"/>
      <c r="I29" s="26">
        <v>2</v>
      </c>
      <c r="J29" s="28"/>
      <c r="K29" s="28">
        <v>2</v>
      </c>
      <c r="L29" s="117"/>
      <c r="M29" s="115" t="s">
        <v>192</v>
      </c>
      <c r="N29" s="24" t="s">
        <v>199</v>
      </c>
      <c r="O29" s="24"/>
    </row>
    <row r="30" spans="1:15" x14ac:dyDescent="0.25">
      <c r="A30" s="213"/>
      <c r="B30" s="214"/>
      <c r="C30" s="214"/>
      <c r="D30" s="214"/>
      <c r="E30" s="214"/>
      <c r="F30" s="214"/>
      <c r="G30" s="214"/>
      <c r="H30" s="214"/>
      <c r="I30" s="214"/>
      <c r="J30" s="214"/>
      <c r="K30" s="214"/>
      <c r="L30" s="214"/>
      <c r="M30" s="214"/>
      <c r="N30" s="214"/>
      <c r="O30" s="215"/>
    </row>
    <row r="31" spans="1:15" ht="15.75" x14ac:dyDescent="0.25">
      <c r="A31" s="17" t="s">
        <v>200</v>
      </c>
      <c r="B31" s="3"/>
      <c r="C31" s="3"/>
      <c r="D31" s="103"/>
      <c r="E31" s="103"/>
      <c r="F31" s="18"/>
      <c r="G31" s="3"/>
      <c r="H31" s="18"/>
      <c r="I31" s="3"/>
      <c r="J31" s="18"/>
      <c r="K31" s="18"/>
      <c r="L31" s="118"/>
      <c r="M31" s="3"/>
      <c r="N31" s="3"/>
      <c r="O31" s="3"/>
    </row>
    <row r="32" spans="1:15" x14ac:dyDescent="0.25">
      <c r="A32" s="20"/>
      <c r="B32" s="20"/>
      <c r="C32" s="209">
        <v>2022</v>
      </c>
      <c r="D32" s="209"/>
      <c r="E32" s="209">
        <v>2023</v>
      </c>
      <c r="F32" s="209"/>
      <c r="G32" s="209">
        <v>2024</v>
      </c>
      <c r="H32" s="209"/>
      <c r="I32" s="209">
        <v>2025</v>
      </c>
      <c r="J32" s="209"/>
      <c r="K32" s="209">
        <v>2026</v>
      </c>
      <c r="L32" s="209"/>
      <c r="M32" s="209"/>
      <c r="N32" s="209"/>
      <c r="O32" s="209"/>
    </row>
    <row r="33" spans="1:15" x14ac:dyDescent="0.25">
      <c r="A33" s="20"/>
      <c r="B33" s="21" t="s">
        <v>2</v>
      </c>
      <c r="C33" s="21" t="s">
        <v>3</v>
      </c>
      <c r="D33" s="105" t="s">
        <v>4</v>
      </c>
      <c r="E33" s="105" t="s">
        <v>3</v>
      </c>
      <c r="F33" s="22" t="s">
        <v>4</v>
      </c>
      <c r="G33" s="21" t="s">
        <v>3</v>
      </c>
      <c r="H33" s="22" t="s">
        <v>4</v>
      </c>
      <c r="I33" s="21" t="s">
        <v>3</v>
      </c>
      <c r="J33" s="22" t="s">
        <v>4</v>
      </c>
      <c r="K33" s="22" t="s">
        <v>5</v>
      </c>
      <c r="L33" s="21" t="s">
        <v>4</v>
      </c>
      <c r="M33" s="21" t="s">
        <v>6</v>
      </c>
      <c r="N33" s="21" t="s">
        <v>7</v>
      </c>
      <c r="O33" s="21" t="s">
        <v>8</v>
      </c>
    </row>
    <row r="34" spans="1:15" x14ac:dyDescent="0.25">
      <c r="A34" s="23" t="s">
        <v>201</v>
      </c>
      <c r="B34" s="207" t="s">
        <v>202</v>
      </c>
      <c r="C34" s="207"/>
      <c r="D34" s="207"/>
      <c r="E34" s="207"/>
      <c r="F34" s="207"/>
      <c r="G34" s="207"/>
      <c r="H34" s="207"/>
      <c r="I34" s="207"/>
      <c r="J34" s="207"/>
      <c r="K34" s="207"/>
      <c r="L34" s="207"/>
      <c r="M34" s="207"/>
      <c r="N34" s="207"/>
      <c r="O34" s="207"/>
    </row>
    <row r="35" spans="1:15" x14ac:dyDescent="0.25">
      <c r="A35" s="24"/>
      <c r="B35" s="30">
        <v>120689</v>
      </c>
      <c r="C35" s="119">
        <v>200000</v>
      </c>
      <c r="D35" s="120"/>
      <c r="E35" s="119">
        <v>400000</v>
      </c>
      <c r="F35" s="120"/>
      <c r="G35" s="119">
        <v>550000</v>
      </c>
      <c r="H35" s="120"/>
      <c r="I35" s="119">
        <v>650000</v>
      </c>
      <c r="J35" s="120"/>
      <c r="K35" s="34">
        <v>768500</v>
      </c>
      <c r="L35" s="111"/>
      <c r="M35" s="24" t="s">
        <v>203</v>
      </c>
      <c r="N35" s="24" t="s">
        <v>204</v>
      </c>
      <c r="O35" s="24"/>
    </row>
    <row r="36" spans="1:15" ht="28.5" x14ac:dyDescent="0.25">
      <c r="A36" s="121" t="s">
        <v>205</v>
      </c>
      <c r="B36" s="226" t="s">
        <v>206</v>
      </c>
      <c r="C36" s="226"/>
      <c r="D36" s="226"/>
      <c r="E36" s="226"/>
      <c r="F36" s="226"/>
      <c r="G36" s="226"/>
      <c r="H36" s="226"/>
      <c r="I36" s="226"/>
      <c r="J36" s="226"/>
      <c r="K36" s="226"/>
      <c r="L36" s="226"/>
      <c r="M36" s="226"/>
      <c r="N36" s="226"/>
      <c r="O36" s="226"/>
    </row>
    <row r="37" spans="1:15" x14ac:dyDescent="0.25">
      <c r="A37" s="24"/>
      <c r="B37" s="30"/>
      <c r="C37" s="119">
        <f>C35*0.6</f>
        <v>120000</v>
      </c>
      <c r="D37" s="120"/>
      <c r="E37" s="122">
        <f>E35*0.6</f>
        <v>240000</v>
      </c>
      <c r="F37" s="120"/>
      <c r="G37" s="122">
        <f>G35*0.6</f>
        <v>330000</v>
      </c>
      <c r="H37" s="120"/>
      <c r="I37" s="122">
        <f>I35*0.6</f>
        <v>390000</v>
      </c>
      <c r="J37" s="120"/>
      <c r="K37" s="123">
        <f>K35*0.6</f>
        <v>461100</v>
      </c>
      <c r="L37" s="120"/>
      <c r="M37" s="24" t="s">
        <v>203</v>
      </c>
      <c r="N37" s="24"/>
      <c r="O37" s="24"/>
    </row>
    <row r="38" spans="1:15" ht="28.5" x14ac:dyDescent="0.25">
      <c r="A38" s="121" t="s">
        <v>207</v>
      </c>
      <c r="B38" s="226" t="s">
        <v>208</v>
      </c>
      <c r="C38" s="226"/>
      <c r="D38" s="226"/>
      <c r="E38" s="226"/>
      <c r="F38" s="226"/>
      <c r="G38" s="226"/>
      <c r="H38" s="226"/>
      <c r="I38" s="226"/>
      <c r="J38" s="226"/>
      <c r="K38" s="226"/>
      <c r="L38" s="226"/>
      <c r="M38" s="226"/>
      <c r="N38" s="226"/>
      <c r="O38" s="226"/>
    </row>
    <row r="39" spans="1:15" x14ac:dyDescent="0.25">
      <c r="A39" s="24"/>
      <c r="B39" s="30"/>
      <c r="C39" s="119">
        <f>C35*0.4</f>
        <v>80000</v>
      </c>
      <c r="D39" s="120"/>
      <c r="E39" s="122">
        <f>E35*0.4</f>
        <v>160000</v>
      </c>
      <c r="F39" s="120"/>
      <c r="G39" s="122">
        <f>G35*0.4</f>
        <v>220000</v>
      </c>
      <c r="H39" s="120"/>
      <c r="I39" s="122">
        <f>I35*0.4</f>
        <v>260000</v>
      </c>
      <c r="J39" s="120"/>
      <c r="K39" s="123">
        <f>K35*0.4</f>
        <v>307400</v>
      </c>
      <c r="L39" s="120"/>
      <c r="M39" s="24" t="s">
        <v>203</v>
      </c>
      <c r="N39" s="24"/>
      <c r="O39" s="24"/>
    </row>
    <row r="40" spans="1:15" x14ac:dyDescent="0.25">
      <c r="A40" s="23" t="s">
        <v>209</v>
      </c>
      <c r="B40" s="207" t="s">
        <v>210</v>
      </c>
      <c r="C40" s="207"/>
      <c r="D40" s="207"/>
      <c r="E40" s="207"/>
      <c r="F40" s="207"/>
      <c r="G40" s="207"/>
      <c r="H40" s="207"/>
      <c r="I40" s="207"/>
      <c r="J40" s="207"/>
      <c r="K40" s="207"/>
      <c r="L40" s="207"/>
      <c r="M40" s="207"/>
      <c r="N40" s="207"/>
      <c r="O40" s="207"/>
    </row>
    <row r="41" spans="1:15" ht="71.25" x14ac:dyDescent="0.25">
      <c r="A41" s="24"/>
      <c r="B41" s="24">
        <v>78</v>
      </c>
      <c r="C41" s="26">
        <v>82</v>
      </c>
      <c r="D41" s="106"/>
      <c r="E41" s="26">
        <v>86</v>
      </c>
      <c r="F41" s="28"/>
      <c r="G41" s="26">
        <v>90</v>
      </c>
      <c r="H41" s="28"/>
      <c r="I41" s="26">
        <v>94</v>
      </c>
      <c r="J41" s="28"/>
      <c r="K41" s="34">
        <v>98</v>
      </c>
      <c r="L41" s="124"/>
      <c r="M41" s="24" t="s">
        <v>211</v>
      </c>
      <c r="N41" s="24" t="s">
        <v>212</v>
      </c>
      <c r="O41" s="24"/>
    </row>
    <row r="42" spans="1:15" x14ac:dyDescent="0.25">
      <c r="A42" s="23" t="s">
        <v>213</v>
      </c>
      <c r="B42" s="207" t="s">
        <v>214</v>
      </c>
      <c r="C42" s="207"/>
      <c r="D42" s="207"/>
      <c r="E42" s="207"/>
      <c r="F42" s="207"/>
      <c r="G42" s="207"/>
      <c r="H42" s="207"/>
      <c r="I42" s="207"/>
      <c r="J42" s="207"/>
      <c r="K42" s="207"/>
      <c r="L42" s="207"/>
      <c r="M42" s="207"/>
      <c r="N42" s="207"/>
      <c r="O42" s="207"/>
    </row>
    <row r="43" spans="1:15" ht="28.5" x14ac:dyDescent="0.25">
      <c r="A43" s="24"/>
      <c r="B43" s="24">
        <v>0</v>
      </c>
      <c r="C43" s="26">
        <v>0</v>
      </c>
      <c r="D43" s="106"/>
      <c r="E43" s="125">
        <v>1</v>
      </c>
      <c r="F43" s="28"/>
      <c r="G43" s="26">
        <v>1</v>
      </c>
      <c r="H43" s="28"/>
      <c r="I43" s="26">
        <v>2</v>
      </c>
      <c r="J43" s="28"/>
      <c r="K43" s="34">
        <v>2</v>
      </c>
      <c r="L43" s="124"/>
      <c r="M43" s="24" t="s">
        <v>211</v>
      </c>
      <c r="N43" s="24"/>
      <c r="O43" s="24"/>
    </row>
    <row r="44" spans="1:15" x14ac:dyDescent="0.25">
      <c r="A44" s="213"/>
      <c r="B44" s="214"/>
      <c r="C44" s="214"/>
      <c r="D44" s="214"/>
      <c r="E44" s="214"/>
      <c r="F44" s="214"/>
      <c r="G44" s="214"/>
      <c r="H44" s="214"/>
      <c r="I44" s="214"/>
      <c r="J44" s="214"/>
      <c r="K44" s="214"/>
      <c r="L44" s="214"/>
      <c r="M44" s="214"/>
      <c r="N44" s="214"/>
      <c r="O44" s="215"/>
    </row>
    <row r="45" spans="1:15" ht="15.75" x14ac:dyDescent="0.25">
      <c r="A45" s="17" t="s">
        <v>215</v>
      </c>
      <c r="B45" s="3"/>
      <c r="C45" s="3"/>
      <c r="D45" s="103"/>
      <c r="E45" s="103"/>
      <c r="F45" s="18"/>
      <c r="G45" s="3"/>
      <c r="H45" s="18"/>
      <c r="I45" s="3"/>
      <c r="J45" s="18"/>
      <c r="K45" s="18"/>
      <c r="L45" s="104"/>
      <c r="M45" s="3"/>
      <c r="N45" s="3"/>
      <c r="O45" s="3"/>
    </row>
    <row r="46" spans="1:15" x14ac:dyDescent="0.25">
      <c r="A46" s="20"/>
      <c r="B46" s="20"/>
      <c r="C46" s="209">
        <v>2022</v>
      </c>
      <c r="D46" s="209"/>
      <c r="E46" s="209">
        <v>2023</v>
      </c>
      <c r="F46" s="209"/>
      <c r="G46" s="209">
        <v>2024</v>
      </c>
      <c r="H46" s="209"/>
      <c r="I46" s="209">
        <v>2025</v>
      </c>
      <c r="J46" s="209"/>
      <c r="K46" s="209">
        <v>2026</v>
      </c>
      <c r="L46" s="209"/>
      <c r="M46" s="209"/>
      <c r="N46" s="209"/>
      <c r="O46" s="209"/>
    </row>
    <row r="47" spans="1:15" x14ac:dyDescent="0.25">
      <c r="A47" s="20"/>
      <c r="B47" s="21" t="s">
        <v>2</v>
      </c>
      <c r="C47" s="21" t="s">
        <v>3</v>
      </c>
      <c r="D47" s="105" t="s">
        <v>4</v>
      </c>
      <c r="E47" s="105" t="s">
        <v>3</v>
      </c>
      <c r="F47" s="22" t="s">
        <v>4</v>
      </c>
      <c r="G47" s="21" t="s">
        <v>3</v>
      </c>
      <c r="H47" s="22" t="s">
        <v>4</v>
      </c>
      <c r="I47" s="21" t="s">
        <v>3</v>
      </c>
      <c r="J47" s="22" t="s">
        <v>4</v>
      </c>
      <c r="K47" s="22" t="s">
        <v>5</v>
      </c>
      <c r="L47" s="21" t="s">
        <v>4</v>
      </c>
      <c r="M47" s="21" t="s">
        <v>6</v>
      </c>
      <c r="N47" s="21" t="s">
        <v>7</v>
      </c>
      <c r="O47" s="21" t="s">
        <v>8</v>
      </c>
    </row>
    <row r="48" spans="1:15" x14ac:dyDescent="0.25">
      <c r="A48" s="23" t="s">
        <v>216</v>
      </c>
      <c r="B48" s="207" t="s">
        <v>217</v>
      </c>
      <c r="C48" s="207"/>
      <c r="D48" s="207"/>
      <c r="E48" s="207"/>
      <c r="F48" s="207"/>
      <c r="G48" s="207"/>
      <c r="H48" s="207"/>
      <c r="I48" s="207"/>
      <c r="J48" s="207"/>
      <c r="K48" s="207"/>
      <c r="L48" s="207"/>
      <c r="M48" s="207"/>
      <c r="N48" s="207"/>
      <c r="O48" s="207"/>
    </row>
    <row r="49" spans="1:15" ht="28.5" x14ac:dyDescent="0.25">
      <c r="A49" s="24"/>
      <c r="B49" s="126" t="s">
        <v>218</v>
      </c>
      <c r="C49" s="127">
        <v>2300000</v>
      </c>
      <c r="D49" s="128"/>
      <c r="E49" s="127">
        <v>2500000</v>
      </c>
      <c r="F49" s="128"/>
      <c r="G49" s="127">
        <v>2650000</v>
      </c>
      <c r="H49" s="128"/>
      <c r="I49" s="127">
        <v>2800000</v>
      </c>
      <c r="J49" s="128"/>
      <c r="K49" s="129" t="s">
        <v>219</v>
      </c>
      <c r="L49" s="111"/>
      <c r="M49" s="24" t="s">
        <v>220</v>
      </c>
      <c r="N49" s="24"/>
      <c r="O49" s="24"/>
    </row>
    <row r="50" spans="1:15" ht="20.45" customHeight="1" x14ac:dyDescent="0.25">
      <c r="A50" s="23" t="s">
        <v>221</v>
      </c>
      <c r="B50" s="207" t="s">
        <v>222</v>
      </c>
      <c r="C50" s="207"/>
      <c r="D50" s="207"/>
      <c r="E50" s="207"/>
      <c r="F50" s="207"/>
      <c r="G50" s="207"/>
      <c r="H50" s="207"/>
      <c r="I50" s="207"/>
      <c r="J50" s="207"/>
      <c r="K50" s="207"/>
      <c r="L50" s="207"/>
      <c r="M50" s="207"/>
      <c r="N50" s="207"/>
      <c r="O50" s="207"/>
    </row>
    <row r="51" spans="1:15" ht="28.5" x14ac:dyDescent="0.25">
      <c r="A51" s="24"/>
      <c r="B51" s="130">
        <v>0</v>
      </c>
      <c r="C51" s="26">
        <v>10</v>
      </c>
      <c r="D51" s="113"/>
      <c r="E51" s="125">
        <v>20</v>
      </c>
      <c r="F51" s="28"/>
      <c r="G51" s="26">
        <v>30</v>
      </c>
      <c r="H51" s="28"/>
      <c r="I51" s="26">
        <v>40</v>
      </c>
      <c r="J51" s="28"/>
      <c r="K51" s="28">
        <v>50</v>
      </c>
      <c r="L51" s="131"/>
      <c r="M51" s="25" t="s">
        <v>223</v>
      </c>
      <c r="N51" s="25"/>
      <c r="O51" s="25"/>
    </row>
    <row r="52" spans="1:15" x14ac:dyDescent="0.25">
      <c r="A52" s="23" t="s">
        <v>224</v>
      </c>
      <c r="B52" s="211" t="s">
        <v>225</v>
      </c>
      <c r="C52" s="211"/>
      <c r="D52" s="211"/>
      <c r="E52" s="211"/>
      <c r="F52" s="211"/>
      <c r="G52" s="211"/>
      <c r="H52" s="211"/>
      <c r="I52" s="211"/>
      <c r="J52" s="211"/>
      <c r="K52" s="211"/>
      <c r="L52" s="211"/>
      <c r="M52" s="211"/>
      <c r="N52" s="211"/>
      <c r="O52" s="211"/>
    </row>
    <row r="53" spans="1:15" x14ac:dyDescent="0.25">
      <c r="A53" s="24"/>
      <c r="B53" s="28">
        <v>2</v>
      </c>
      <c r="C53" s="26">
        <v>2</v>
      </c>
      <c r="D53" s="113"/>
      <c r="E53" s="125">
        <v>3</v>
      </c>
      <c r="F53" s="28"/>
      <c r="G53" s="26">
        <v>4</v>
      </c>
      <c r="H53" s="28"/>
      <c r="I53" s="26">
        <v>4</v>
      </c>
      <c r="J53" s="28"/>
      <c r="K53" s="28">
        <v>5</v>
      </c>
      <c r="L53" s="132"/>
      <c r="M53" s="25" t="s">
        <v>226</v>
      </c>
      <c r="N53" s="25"/>
      <c r="O53" s="25"/>
    </row>
    <row r="54" spans="1:15" x14ac:dyDescent="0.25">
      <c r="A54" s="213"/>
      <c r="B54" s="214"/>
      <c r="C54" s="214"/>
      <c r="D54" s="214"/>
      <c r="E54" s="214"/>
      <c r="F54" s="214"/>
      <c r="G54" s="214"/>
      <c r="H54" s="214"/>
      <c r="I54" s="214"/>
      <c r="J54" s="214"/>
      <c r="K54" s="214"/>
      <c r="L54" s="214"/>
      <c r="M54" s="214"/>
      <c r="N54" s="214"/>
      <c r="O54" s="215"/>
    </row>
    <row r="55" spans="1:15" ht="15.75" x14ac:dyDescent="0.25">
      <c r="A55" s="17" t="s">
        <v>227</v>
      </c>
      <c r="B55" s="18"/>
      <c r="C55" s="18"/>
      <c r="D55" s="133"/>
      <c r="E55" s="133"/>
      <c r="F55" s="18"/>
      <c r="G55" s="18"/>
      <c r="H55" s="18"/>
      <c r="I55" s="18"/>
      <c r="J55" s="18"/>
      <c r="K55" s="18"/>
      <c r="L55" s="104"/>
      <c r="M55" s="18"/>
      <c r="N55" s="18"/>
      <c r="O55" s="18"/>
    </row>
    <row r="56" spans="1:15" x14ac:dyDescent="0.25">
      <c r="A56" s="20"/>
      <c r="B56" s="33"/>
      <c r="C56" s="209">
        <v>2022</v>
      </c>
      <c r="D56" s="209"/>
      <c r="E56" s="209">
        <v>2023</v>
      </c>
      <c r="F56" s="209"/>
      <c r="G56" s="209">
        <v>2024</v>
      </c>
      <c r="H56" s="209"/>
      <c r="I56" s="209">
        <v>2025</v>
      </c>
      <c r="J56" s="209"/>
      <c r="K56" s="209">
        <v>2026</v>
      </c>
      <c r="L56" s="209"/>
      <c r="M56" s="210"/>
      <c r="N56" s="210"/>
      <c r="O56" s="210"/>
    </row>
    <row r="57" spans="1:15" x14ac:dyDescent="0.25">
      <c r="A57" s="20"/>
      <c r="B57" s="22" t="s">
        <v>2</v>
      </c>
      <c r="C57" s="22" t="s">
        <v>3</v>
      </c>
      <c r="D57" s="134" t="s">
        <v>4</v>
      </c>
      <c r="E57" s="134" t="s">
        <v>3</v>
      </c>
      <c r="F57" s="22" t="s">
        <v>4</v>
      </c>
      <c r="G57" s="22" t="s">
        <v>3</v>
      </c>
      <c r="H57" s="22" t="s">
        <v>4</v>
      </c>
      <c r="I57" s="22" t="s">
        <v>3</v>
      </c>
      <c r="J57" s="22" t="s">
        <v>4</v>
      </c>
      <c r="K57" s="22" t="s">
        <v>5</v>
      </c>
      <c r="L57" s="21" t="s">
        <v>4</v>
      </c>
      <c r="M57" s="22" t="s">
        <v>6</v>
      </c>
      <c r="N57" s="22" t="s">
        <v>7</v>
      </c>
      <c r="O57" s="22" t="s">
        <v>8</v>
      </c>
    </row>
    <row r="58" spans="1:15" x14ac:dyDescent="0.25">
      <c r="A58" s="23" t="s">
        <v>228</v>
      </c>
      <c r="B58" s="211" t="s">
        <v>229</v>
      </c>
      <c r="C58" s="211"/>
      <c r="D58" s="211"/>
      <c r="E58" s="211"/>
      <c r="F58" s="211"/>
      <c r="G58" s="211"/>
      <c r="H58" s="211"/>
      <c r="I58" s="211"/>
      <c r="J58" s="211"/>
      <c r="K58" s="211"/>
      <c r="L58" s="211"/>
      <c r="M58" s="211"/>
      <c r="N58" s="211"/>
      <c r="O58" s="211"/>
    </row>
    <row r="59" spans="1:15" ht="42.75" x14ac:dyDescent="0.25">
      <c r="A59" s="20"/>
      <c r="B59" s="34">
        <f>B61+B63</f>
        <v>208600</v>
      </c>
      <c r="C59" s="34">
        <f t="shared" ref="C59:L59" si="0">C61+C63</f>
        <v>258600</v>
      </c>
      <c r="D59" s="34">
        <f t="shared" si="0"/>
        <v>0</v>
      </c>
      <c r="E59" s="34">
        <f t="shared" si="0"/>
        <v>510000</v>
      </c>
      <c r="F59" s="34">
        <f t="shared" si="0"/>
        <v>0</v>
      </c>
      <c r="G59" s="34">
        <f t="shared" si="0"/>
        <v>613000</v>
      </c>
      <c r="H59" s="34">
        <f t="shared" si="0"/>
        <v>0</v>
      </c>
      <c r="I59" s="34">
        <f t="shared" si="0"/>
        <v>814000</v>
      </c>
      <c r="J59" s="34">
        <f t="shared" si="0"/>
        <v>0</v>
      </c>
      <c r="K59" s="34">
        <f t="shared" si="0"/>
        <v>1015000</v>
      </c>
      <c r="L59" s="34">
        <f t="shared" si="0"/>
        <v>0</v>
      </c>
      <c r="M59" s="25" t="s">
        <v>230</v>
      </c>
      <c r="N59" s="22"/>
      <c r="O59" s="22"/>
    </row>
    <row r="60" spans="1:15" ht="28.5" x14ac:dyDescent="0.25">
      <c r="A60" s="135" t="s">
        <v>231</v>
      </c>
      <c r="B60" s="225" t="s">
        <v>232</v>
      </c>
      <c r="C60" s="225"/>
      <c r="D60" s="225"/>
      <c r="E60" s="225"/>
      <c r="F60" s="225"/>
      <c r="G60" s="225"/>
      <c r="H60" s="225"/>
      <c r="I60" s="225"/>
      <c r="J60" s="225"/>
      <c r="K60" s="225"/>
      <c r="L60" s="225"/>
      <c r="M60" s="225"/>
      <c r="N60" s="225"/>
      <c r="O60" s="225"/>
    </row>
    <row r="61" spans="1:15" ht="42.75" x14ac:dyDescent="0.25">
      <c r="A61" s="136"/>
      <c r="B61" s="34">
        <v>200000</v>
      </c>
      <c r="C61" s="137">
        <v>250000</v>
      </c>
      <c r="D61" s="34"/>
      <c r="E61" s="137">
        <v>500000</v>
      </c>
      <c r="F61" s="34"/>
      <c r="G61" s="137">
        <v>600000</v>
      </c>
      <c r="H61" s="34"/>
      <c r="I61" s="137">
        <v>800000</v>
      </c>
      <c r="J61" s="34"/>
      <c r="K61" s="34">
        <v>1000000</v>
      </c>
      <c r="L61" s="34"/>
      <c r="M61" s="25" t="s">
        <v>230</v>
      </c>
      <c r="N61" s="138" t="s">
        <v>233</v>
      </c>
      <c r="O61" s="25"/>
    </row>
    <row r="62" spans="1:15" ht="28.5" x14ac:dyDescent="0.25">
      <c r="A62" s="135" t="s">
        <v>234</v>
      </c>
      <c r="B62" s="225" t="s">
        <v>235</v>
      </c>
      <c r="C62" s="225"/>
      <c r="D62" s="225"/>
      <c r="E62" s="225"/>
      <c r="F62" s="225"/>
      <c r="G62" s="225"/>
      <c r="H62" s="225"/>
      <c r="I62" s="225"/>
      <c r="J62" s="225"/>
      <c r="K62" s="225"/>
      <c r="L62" s="225"/>
      <c r="M62" s="225"/>
      <c r="N62" s="225"/>
      <c r="O62" s="225"/>
    </row>
    <row r="63" spans="1:15" ht="42.75" x14ac:dyDescent="0.25">
      <c r="A63" s="24"/>
      <c r="B63" s="139">
        <v>8600</v>
      </c>
      <c r="C63" s="119">
        <v>8600</v>
      </c>
      <c r="D63" s="140"/>
      <c r="E63" s="119">
        <v>10000</v>
      </c>
      <c r="F63" s="140"/>
      <c r="G63" s="119">
        <v>13000</v>
      </c>
      <c r="H63" s="140"/>
      <c r="I63" s="119">
        <v>14000</v>
      </c>
      <c r="J63" s="140"/>
      <c r="K63" s="139">
        <v>15000</v>
      </c>
      <c r="L63" s="139"/>
      <c r="M63" s="25" t="s">
        <v>230</v>
      </c>
      <c r="N63" s="25" t="s">
        <v>236</v>
      </c>
      <c r="O63" s="25"/>
    </row>
    <row r="64" spans="1:15" x14ac:dyDescent="0.25">
      <c r="A64" s="23" t="s">
        <v>237</v>
      </c>
      <c r="B64" s="211" t="s">
        <v>238</v>
      </c>
      <c r="C64" s="211"/>
      <c r="D64" s="211"/>
      <c r="E64" s="211"/>
      <c r="F64" s="211"/>
      <c r="G64" s="211"/>
      <c r="H64" s="211"/>
      <c r="I64" s="211"/>
      <c r="J64" s="211"/>
      <c r="K64" s="211"/>
      <c r="L64" s="211"/>
      <c r="M64" s="211"/>
      <c r="N64" s="211"/>
      <c r="O64" s="211"/>
    </row>
    <row r="65" spans="1:15" x14ac:dyDescent="0.25">
      <c r="A65" s="24"/>
      <c r="B65" s="28">
        <v>834558</v>
      </c>
      <c r="C65" s="137">
        <v>1000000</v>
      </c>
      <c r="D65" s="34"/>
      <c r="E65" s="137">
        <v>1200000</v>
      </c>
      <c r="F65" s="34"/>
      <c r="G65" s="137">
        <v>1400000</v>
      </c>
      <c r="H65" s="34"/>
      <c r="I65" s="137">
        <v>1600000</v>
      </c>
      <c r="J65" s="34"/>
      <c r="K65" s="34">
        <v>1738533</v>
      </c>
      <c r="L65" s="114"/>
      <c r="M65" s="25" t="s">
        <v>185</v>
      </c>
      <c r="N65" s="25" t="s">
        <v>239</v>
      </c>
      <c r="O65" s="25"/>
    </row>
    <row r="66" spans="1:15" ht="28.5" x14ac:dyDescent="0.25">
      <c r="A66" s="135" t="s">
        <v>240</v>
      </c>
      <c r="B66" s="225" t="s">
        <v>241</v>
      </c>
      <c r="C66" s="225"/>
      <c r="D66" s="225"/>
      <c r="E66" s="225"/>
      <c r="F66" s="225"/>
      <c r="G66" s="225"/>
      <c r="H66" s="225"/>
      <c r="I66" s="225"/>
      <c r="J66" s="225"/>
      <c r="K66" s="225"/>
      <c r="L66" s="225"/>
      <c r="M66" s="225"/>
      <c r="N66" s="225"/>
      <c r="O66" s="225"/>
    </row>
    <row r="67" spans="1:15" x14ac:dyDescent="0.25">
      <c r="A67" s="24"/>
      <c r="B67" s="34">
        <f>B65-B69</f>
        <v>434558</v>
      </c>
      <c r="C67" s="137">
        <f>C65*0.6</f>
        <v>600000</v>
      </c>
      <c r="D67" s="34"/>
      <c r="E67" s="141">
        <f>E65*0.6</f>
        <v>720000</v>
      </c>
      <c r="F67" s="34"/>
      <c r="G67" s="141">
        <f>G65*0.6</f>
        <v>840000</v>
      </c>
      <c r="H67" s="34"/>
      <c r="I67" s="141">
        <f>I65*0.6</f>
        <v>960000</v>
      </c>
      <c r="J67" s="34"/>
      <c r="K67" s="142">
        <f>K65*0.6</f>
        <v>1043119.7999999999</v>
      </c>
      <c r="L67" s="114"/>
      <c r="M67" s="25" t="s">
        <v>185</v>
      </c>
      <c r="N67" s="25"/>
      <c r="O67" s="25"/>
    </row>
    <row r="68" spans="1:15" ht="28.5" x14ac:dyDescent="0.25">
      <c r="A68" s="135" t="s">
        <v>242</v>
      </c>
      <c r="B68" s="225" t="s">
        <v>243</v>
      </c>
      <c r="C68" s="225"/>
      <c r="D68" s="225"/>
      <c r="E68" s="225"/>
      <c r="F68" s="225"/>
      <c r="G68" s="225"/>
      <c r="H68" s="225"/>
      <c r="I68" s="225"/>
      <c r="J68" s="225"/>
      <c r="K68" s="225"/>
      <c r="L68" s="225"/>
      <c r="M68" s="225"/>
      <c r="N68" s="225"/>
      <c r="O68" s="225"/>
    </row>
    <row r="69" spans="1:15" x14ac:dyDescent="0.25">
      <c r="A69" s="135"/>
      <c r="B69" s="142">
        <v>400000</v>
      </c>
      <c r="C69" s="141">
        <f>C65*0.4</f>
        <v>400000</v>
      </c>
      <c r="D69" s="142"/>
      <c r="E69" s="141">
        <f>E65*0.4</f>
        <v>480000</v>
      </c>
      <c r="F69" s="142"/>
      <c r="G69" s="141">
        <f>G65*0.4</f>
        <v>560000</v>
      </c>
      <c r="H69" s="142"/>
      <c r="I69" s="141">
        <f>I65*0.4</f>
        <v>640000</v>
      </c>
      <c r="J69" s="142"/>
      <c r="K69" s="142">
        <f>K65*0.4</f>
        <v>695413.20000000007</v>
      </c>
      <c r="L69" s="142"/>
      <c r="M69" s="25" t="s">
        <v>185</v>
      </c>
      <c r="N69" s="143"/>
      <c r="O69" s="143"/>
    </row>
    <row r="70" spans="1:15" x14ac:dyDescent="0.25">
      <c r="A70" s="23" t="s">
        <v>244</v>
      </c>
      <c r="B70" s="211" t="s">
        <v>245</v>
      </c>
      <c r="C70" s="211"/>
      <c r="D70" s="211"/>
      <c r="E70" s="211"/>
      <c r="F70" s="211"/>
      <c r="G70" s="211"/>
      <c r="H70" s="211"/>
      <c r="I70" s="211"/>
      <c r="J70" s="211"/>
      <c r="K70" s="211"/>
      <c r="L70" s="211"/>
      <c r="M70" s="211"/>
      <c r="N70" s="211"/>
      <c r="O70" s="211"/>
    </row>
    <row r="71" spans="1:15" ht="28.5" x14ac:dyDescent="0.25">
      <c r="A71" s="135"/>
      <c r="B71" s="138">
        <v>2</v>
      </c>
      <c r="C71" s="125">
        <v>2</v>
      </c>
      <c r="D71" s="144"/>
      <c r="E71" s="125">
        <v>2</v>
      </c>
      <c r="F71" s="138"/>
      <c r="G71" s="125">
        <v>3</v>
      </c>
      <c r="H71" s="138"/>
      <c r="I71" s="125">
        <v>3</v>
      </c>
      <c r="J71" s="138"/>
      <c r="K71" s="138">
        <v>4</v>
      </c>
      <c r="L71" s="138"/>
      <c r="M71" s="138" t="s">
        <v>220</v>
      </c>
      <c r="N71" s="138" t="s">
        <v>246</v>
      </c>
      <c r="O71" s="143"/>
    </row>
    <row r="72" spans="1:15" x14ac:dyDescent="0.25">
      <c r="A72" s="213"/>
      <c r="B72" s="214"/>
      <c r="C72" s="214"/>
      <c r="D72" s="214"/>
      <c r="E72" s="214"/>
      <c r="F72" s="214"/>
      <c r="G72" s="214"/>
      <c r="H72" s="214"/>
      <c r="I72" s="214"/>
      <c r="J72" s="214"/>
      <c r="K72" s="214"/>
      <c r="L72" s="214"/>
      <c r="M72" s="214"/>
      <c r="N72" s="214"/>
      <c r="O72" s="215"/>
    </row>
    <row r="73" spans="1:15" ht="15.75" x14ac:dyDescent="0.25">
      <c r="A73" s="17" t="s">
        <v>247</v>
      </c>
      <c r="B73" s="3"/>
      <c r="C73" s="3"/>
      <c r="D73" s="103"/>
      <c r="E73" s="103"/>
      <c r="F73" s="18"/>
      <c r="G73" s="3"/>
      <c r="H73" s="18"/>
      <c r="I73" s="3"/>
      <c r="J73" s="18"/>
      <c r="K73" s="18"/>
      <c r="L73" s="104"/>
      <c r="M73" s="3"/>
      <c r="N73" s="3"/>
      <c r="O73" s="3"/>
    </row>
    <row r="74" spans="1:15" x14ac:dyDescent="0.25">
      <c r="A74" s="20"/>
      <c r="B74" s="20"/>
      <c r="C74" s="209">
        <v>2022</v>
      </c>
      <c r="D74" s="209"/>
      <c r="E74" s="209">
        <v>2023</v>
      </c>
      <c r="F74" s="209"/>
      <c r="G74" s="209">
        <v>2024</v>
      </c>
      <c r="H74" s="209"/>
      <c r="I74" s="209">
        <v>2025</v>
      </c>
      <c r="J74" s="209"/>
      <c r="K74" s="209">
        <v>2026</v>
      </c>
      <c r="L74" s="209"/>
      <c r="M74" s="209"/>
      <c r="N74" s="209"/>
      <c r="O74" s="209"/>
    </row>
    <row r="75" spans="1:15" x14ac:dyDescent="0.25">
      <c r="A75" s="20"/>
      <c r="B75" s="21" t="s">
        <v>2</v>
      </c>
      <c r="C75" s="21" t="s">
        <v>3</v>
      </c>
      <c r="D75" s="105" t="s">
        <v>4</v>
      </c>
      <c r="E75" s="105" t="s">
        <v>3</v>
      </c>
      <c r="F75" s="22" t="s">
        <v>4</v>
      </c>
      <c r="G75" s="21" t="s">
        <v>3</v>
      </c>
      <c r="H75" s="22" t="s">
        <v>4</v>
      </c>
      <c r="I75" s="21" t="s">
        <v>3</v>
      </c>
      <c r="J75" s="22" t="s">
        <v>4</v>
      </c>
      <c r="K75" s="22" t="s">
        <v>5</v>
      </c>
      <c r="L75" s="21" t="s">
        <v>4</v>
      </c>
      <c r="M75" s="21" t="s">
        <v>6</v>
      </c>
      <c r="N75" s="21" t="s">
        <v>7</v>
      </c>
      <c r="O75" s="21" t="s">
        <v>8</v>
      </c>
    </row>
    <row r="76" spans="1:15" ht="15" customHeight="1" x14ac:dyDescent="0.25">
      <c r="A76" s="23" t="s">
        <v>248</v>
      </c>
      <c r="B76" s="219" t="s">
        <v>249</v>
      </c>
      <c r="C76" s="220"/>
      <c r="D76" s="220"/>
      <c r="E76" s="220"/>
      <c r="F76" s="220"/>
      <c r="G76" s="220"/>
      <c r="H76" s="220"/>
      <c r="I76" s="220"/>
      <c r="J76" s="220"/>
      <c r="K76" s="220"/>
      <c r="L76" s="220"/>
      <c r="M76" s="220"/>
      <c r="N76" s="220"/>
      <c r="O76" s="221"/>
    </row>
    <row r="77" spans="1:15" ht="71.25" x14ac:dyDescent="0.25">
      <c r="A77" s="24"/>
      <c r="B77" s="24">
        <v>2</v>
      </c>
      <c r="C77" s="109">
        <v>2</v>
      </c>
      <c r="D77" s="110"/>
      <c r="E77" s="145">
        <v>2</v>
      </c>
      <c r="F77" s="111"/>
      <c r="G77" s="109">
        <v>3</v>
      </c>
      <c r="H77" s="111"/>
      <c r="I77" s="109">
        <v>3</v>
      </c>
      <c r="J77" s="111"/>
      <c r="K77" s="25">
        <v>4</v>
      </c>
      <c r="L77" s="111"/>
      <c r="M77" s="24" t="s">
        <v>250</v>
      </c>
      <c r="N77" s="24" t="s">
        <v>251</v>
      </c>
      <c r="O77" s="24"/>
    </row>
    <row r="78" spans="1:15" ht="15" customHeight="1" x14ac:dyDescent="0.25">
      <c r="A78" s="23" t="s">
        <v>252</v>
      </c>
      <c r="B78" s="219" t="s">
        <v>253</v>
      </c>
      <c r="C78" s="220"/>
      <c r="D78" s="220"/>
      <c r="E78" s="220"/>
      <c r="F78" s="220"/>
      <c r="G78" s="220"/>
      <c r="H78" s="220"/>
      <c r="I78" s="220"/>
      <c r="J78" s="220"/>
      <c r="K78" s="220"/>
      <c r="L78" s="221"/>
      <c r="M78" s="146"/>
      <c r="N78" s="146"/>
      <c r="O78" s="146"/>
    </row>
    <row r="79" spans="1:15" ht="171" x14ac:dyDescent="0.25">
      <c r="A79" s="24"/>
      <c r="B79" s="27">
        <v>1</v>
      </c>
      <c r="C79" s="26">
        <v>1</v>
      </c>
      <c r="D79" s="106"/>
      <c r="E79" s="125">
        <v>2</v>
      </c>
      <c r="F79" s="34"/>
      <c r="G79" s="26">
        <v>3</v>
      </c>
      <c r="H79" s="36"/>
      <c r="I79" s="35">
        <v>4</v>
      </c>
      <c r="J79" s="36"/>
      <c r="K79" s="28">
        <v>5</v>
      </c>
      <c r="L79" s="114"/>
      <c r="M79" s="25" t="s">
        <v>254</v>
      </c>
      <c r="N79" s="24" t="s">
        <v>255</v>
      </c>
      <c r="O79" s="24"/>
    </row>
    <row r="80" spans="1:15" ht="15" customHeight="1" x14ac:dyDescent="0.25">
      <c r="A80" s="23" t="s">
        <v>256</v>
      </c>
      <c r="B80" s="219" t="s">
        <v>257</v>
      </c>
      <c r="C80" s="220"/>
      <c r="D80" s="220"/>
      <c r="E80" s="220"/>
      <c r="F80" s="220"/>
      <c r="G80" s="220"/>
      <c r="H80" s="220"/>
      <c r="I80" s="220"/>
      <c r="J80" s="220"/>
      <c r="K80" s="220"/>
      <c r="L80" s="221"/>
      <c r="M80" s="147"/>
      <c r="N80" s="146"/>
      <c r="O80" s="146"/>
    </row>
    <row r="81" spans="1:15" x14ac:dyDescent="0.25">
      <c r="A81" s="24"/>
      <c r="B81" s="27">
        <v>4</v>
      </c>
      <c r="C81" s="26">
        <v>4</v>
      </c>
      <c r="D81" s="106"/>
      <c r="E81" s="125">
        <v>4</v>
      </c>
      <c r="F81" s="34"/>
      <c r="G81" s="26">
        <v>5</v>
      </c>
      <c r="H81" s="36"/>
      <c r="I81" s="35">
        <v>5</v>
      </c>
      <c r="J81" s="36"/>
      <c r="K81" s="28">
        <v>6</v>
      </c>
      <c r="L81" s="114"/>
      <c r="M81" s="25" t="s">
        <v>258</v>
      </c>
      <c r="N81" s="24"/>
      <c r="O81" s="24"/>
    </row>
    <row r="82" spans="1:15" x14ac:dyDescent="0.25">
      <c r="A82" s="222"/>
      <c r="B82" s="223"/>
      <c r="C82" s="223"/>
      <c r="D82" s="223"/>
      <c r="E82" s="223"/>
      <c r="F82" s="223"/>
      <c r="G82" s="223"/>
      <c r="H82" s="223"/>
      <c r="I82" s="223"/>
      <c r="J82" s="223"/>
      <c r="K82" s="223"/>
      <c r="L82" s="223"/>
      <c r="M82" s="223"/>
      <c r="N82" s="223"/>
      <c r="O82" s="224"/>
    </row>
    <row r="83" spans="1:15" ht="15.75" x14ac:dyDescent="0.25">
      <c r="A83" s="17" t="s">
        <v>259</v>
      </c>
      <c r="B83" s="3"/>
      <c r="C83" s="3"/>
      <c r="D83" s="103"/>
      <c r="E83" s="103"/>
      <c r="F83" s="18"/>
      <c r="G83" s="3"/>
      <c r="H83" s="18"/>
      <c r="I83" s="3"/>
      <c r="J83" s="18"/>
      <c r="K83" s="18"/>
      <c r="L83" s="104"/>
      <c r="M83" s="3"/>
      <c r="N83" s="3"/>
      <c r="O83" s="3"/>
    </row>
    <row r="84" spans="1:15" x14ac:dyDescent="0.25">
      <c r="A84" s="20"/>
      <c r="B84" s="20"/>
      <c r="C84" s="209">
        <v>2022</v>
      </c>
      <c r="D84" s="209"/>
      <c r="E84" s="209">
        <v>2023</v>
      </c>
      <c r="F84" s="209"/>
      <c r="G84" s="209">
        <v>2024</v>
      </c>
      <c r="H84" s="209"/>
      <c r="I84" s="209">
        <v>2025</v>
      </c>
      <c r="J84" s="209"/>
      <c r="K84" s="209">
        <v>2026</v>
      </c>
      <c r="L84" s="209"/>
      <c r="M84" s="209"/>
      <c r="N84" s="209"/>
      <c r="O84" s="209"/>
    </row>
    <row r="85" spans="1:15" x14ac:dyDescent="0.25">
      <c r="A85" s="20"/>
      <c r="B85" s="21" t="s">
        <v>2</v>
      </c>
      <c r="C85" s="21" t="s">
        <v>3</v>
      </c>
      <c r="D85" s="105" t="s">
        <v>4</v>
      </c>
      <c r="E85" s="105" t="s">
        <v>3</v>
      </c>
      <c r="F85" s="22" t="s">
        <v>4</v>
      </c>
      <c r="G85" s="21" t="s">
        <v>3</v>
      </c>
      <c r="H85" s="22" t="s">
        <v>4</v>
      </c>
      <c r="I85" s="21" t="s">
        <v>3</v>
      </c>
      <c r="J85" s="22" t="s">
        <v>4</v>
      </c>
      <c r="K85" s="22" t="s">
        <v>5</v>
      </c>
      <c r="L85" s="21" t="s">
        <v>4</v>
      </c>
      <c r="M85" s="21" t="s">
        <v>6</v>
      </c>
      <c r="N85" s="21" t="s">
        <v>7</v>
      </c>
      <c r="O85" s="21" t="s">
        <v>8</v>
      </c>
    </row>
    <row r="86" spans="1:15" x14ac:dyDescent="0.25">
      <c r="A86" s="23" t="s">
        <v>260</v>
      </c>
      <c r="B86" s="207" t="s">
        <v>261</v>
      </c>
      <c r="C86" s="207"/>
      <c r="D86" s="207"/>
      <c r="E86" s="207"/>
      <c r="F86" s="207"/>
      <c r="G86" s="207"/>
      <c r="H86" s="207"/>
      <c r="I86" s="207"/>
      <c r="J86" s="207"/>
      <c r="K86" s="207"/>
      <c r="L86" s="207"/>
      <c r="M86" s="207"/>
      <c r="N86" s="207"/>
      <c r="O86" s="207"/>
    </row>
    <row r="87" spans="1:15" ht="42.75" x14ac:dyDescent="0.25">
      <c r="A87" s="24"/>
      <c r="B87" s="148">
        <v>1.4999999999999999E-2</v>
      </c>
      <c r="C87" s="149">
        <v>0.02</v>
      </c>
      <c r="D87" s="110"/>
      <c r="E87" s="150">
        <v>0.05</v>
      </c>
      <c r="F87" s="111"/>
      <c r="G87" s="149">
        <v>0.06</v>
      </c>
      <c r="H87" s="111"/>
      <c r="I87" s="149">
        <v>0.08</v>
      </c>
      <c r="J87" s="111"/>
      <c r="K87" s="151">
        <v>0.1</v>
      </c>
      <c r="L87" s="111"/>
      <c r="M87" s="24" t="s">
        <v>262</v>
      </c>
      <c r="N87" s="24" t="s">
        <v>239</v>
      </c>
      <c r="O87" s="24"/>
    </row>
    <row r="88" spans="1:15" ht="28.5" x14ac:dyDescent="0.25">
      <c r="A88" s="121" t="s">
        <v>263</v>
      </c>
      <c r="B88" s="216" t="s">
        <v>264</v>
      </c>
      <c r="C88" s="217"/>
      <c r="D88" s="217"/>
      <c r="E88" s="217"/>
      <c r="F88" s="217"/>
      <c r="G88" s="217"/>
      <c r="H88" s="217"/>
      <c r="I88" s="217"/>
      <c r="J88" s="217"/>
      <c r="K88" s="217"/>
      <c r="L88" s="217"/>
      <c r="M88" s="217"/>
      <c r="N88" s="217"/>
      <c r="O88" s="218"/>
    </row>
    <row r="89" spans="1:15" x14ac:dyDescent="0.25">
      <c r="A89" s="24"/>
      <c r="B89" s="148" t="s">
        <v>265</v>
      </c>
      <c r="C89" s="109" t="s">
        <v>265</v>
      </c>
      <c r="D89" s="148" t="s">
        <v>265</v>
      </c>
      <c r="E89" s="109" t="s">
        <v>265</v>
      </c>
      <c r="F89" s="148" t="s">
        <v>265</v>
      </c>
      <c r="G89" s="109" t="s">
        <v>265</v>
      </c>
      <c r="H89" s="148" t="s">
        <v>265</v>
      </c>
      <c r="I89" s="109" t="s">
        <v>265</v>
      </c>
      <c r="J89" s="111"/>
      <c r="K89" s="152"/>
      <c r="L89" s="111"/>
      <c r="M89" s="24"/>
      <c r="N89" s="24"/>
      <c r="O89" s="24"/>
    </row>
    <row r="90" spans="1:15" ht="28.5" x14ac:dyDescent="0.25">
      <c r="A90" s="121" t="s">
        <v>266</v>
      </c>
      <c r="B90" s="216" t="s">
        <v>267</v>
      </c>
      <c r="C90" s="217"/>
      <c r="D90" s="217"/>
      <c r="E90" s="217"/>
      <c r="F90" s="217"/>
      <c r="G90" s="217"/>
      <c r="H90" s="217"/>
      <c r="I90" s="217"/>
      <c r="J90" s="217"/>
      <c r="K90" s="217"/>
      <c r="L90" s="217"/>
      <c r="M90" s="217"/>
      <c r="N90" s="217"/>
      <c r="O90" s="218"/>
    </row>
    <row r="91" spans="1:15" x14ac:dyDescent="0.25">
      <c r="A91" s="24"/>
      <c r="B91" s="148" t="s">
        <v>265</v>
      </c>
      <c r="C91" s="109" t="s">
        <v>265</v>
      </c>
      <c r="D91" s="148" t="s">
        <v>265</v>
      </c>
      <c r="E91" s="109" t="s">
        <v>265</v>
      </c>
      <c r="F91" s="148" t="s">
        <v>265</v>
      </c>
      <c r="G91" s="109" t="s">
        <v>265</v>
      </c>
      <c r="H91" s="148" t="s">
        <v>265</v>
      </c>
      <c r="I91" s="109" t="s">
        <v>265</v>
      </c>
      <c r="J91" s="111"/>
      <c r="K91" s="152"/>
      <c r="L91" s="111"/>
      <c r="M91" s="24"/>
      <c r="N91" s="24"/>
      <c r="O91" s="24"/>
    </row>
    <row r="92" spans="1:15" x14ac:dyDescent="0.25">
      <c r="A92" s="23" t="s">
        <v>268</v>
      </c>
      <c r="B92" s="207" t="s">
        <v>269</v>
      </c>
      <c r="C92" s="207"/>
      <c r="D92" s="207"/>
      <c r="E92" s="207"/>
      <c r="F92" s="207"/>
      <c r="G92" s="207"/>
      <c r="H92" s="207"/>
      <c r="I92" s="207"/>
      <c r="J92" s="207"/>
      <c r="K92" s="207"/>
      <c r="L92" s="207"/>
      <c r="M92" s="207"/>
      <c r="N92" s="207"/>
      <c r="O92" s="207"/>
    </row>
    <row r="93" spans="1:15" x14ac:dyDescent="0.25">
      <c r="A93" s="24"/>
      <c r="B93" s="27">
        <v>7</v>
      </c>
      <c r="C93" s="26">
        <v>10</v>
      </c>
      <c r="D93" s="106"/>
      <c r="E93" s="125">
        <v>12</v>
      </c>
      <c r="F93" s="28"/>
      <c r="G93" s="26">
        <v>14</v>
      </c>
      <c r="H93" s="28"/>
      <c r="I93" s="26">
        <v>15</v>
      </c>
      <c r="J93" s="28"/>
      <c r="K93" s="28">
        <v>16</v>
      </c>
      <c r="L93" s="114"/>
      <c r="M93" s="24" t="s">
        <v>270</v>
      </c>
      <c r="N93" s="24"/>
      <c r="O93" s="24"/>
    </row>
    <row r="94" spans="1:15" ht="15" customHeight="1" x14ac:dyDescent="0.25">
      <c r="A94" s="108" t="s">
        <v>271</v>
      </c>
      <c r="B94" s="207" t="s">
        <v>272</v>
      </c>
      <c r="C94" s="207"/>
      <c r="D94" s="207"/>
      <c r="E94" s="207"/>
      <c r="F94" s="207"/>
      <c r="G94" s="207"/>
      <c r="H94" s="207"/>
      <c r="I94" s="207"/>
      <c r="J94" s="207"/>
      <c r="K94" s="207"/>
      <c r="L94" s="207"/>
      <c r="M94" s="207"/>
      <c r="N94" s="207"/>
      <c r="O94" s="207"/>
    </row>
    <row r="95" spans="1:15" x14ac:dyDescent="0.25">
      <c r="A95" s="24"/>
      <c r="B95" s="27">
        <v>2</v>
      </c>
      <c r="C95" s="26">
        <v>4</v>
      </c>
      <c r="D95" s="106"/>
      <c r="E95" s="125">
        <v>5</v>
      </c>
      <c r="F95" s="28"/>
      <c r="G95" s="26">
        <v>6</v>
      </c>
      <c r="H95" s="28"/>
      <c r="I95" s="26">
        <v>7</v>
      </c>
      <c r="J95" s="28"/>
      <c r="K95" s="28">
        <v>8</v>
      </c>
      <c r="L95" s="114"/>
      <c r="M95" s="24" t="s">
        <v>270</v>
      </c>
      <c r="N95" s="24"/>
      <c r="O95" s="24"/>
    </row>
    <row r="96" spans="1:15" x14ac:dyDescent="0.25">
      <c r="A96" s="213"/>
      <c r="B96" s="214"/>
      <c r="C96" s="214"/>
      <c r="D96" s="214"/>
      <c r="E96" s="214"/>
      <c r="F96" s="214"/>
      <c r="G96" s="214"/>
      <c r="H96" s="214"/>
      <c r="I96" s="214"/>
      <c r="J96" s="214"/>
      <c r="K96" s="214"/>
      <c r="L96" s="214"/>
      <c r="M96" s="214"/>
      <c r="N96" s="214"/>
      <c r="O96" s="215"/>
    </row>
    <row r="97" spans="1:15" ht="15.75" x14ac:dyDescent="0.25">
      <c r="A97" s="17" t="s">
        <v>273</v>
      </c>
      <c r="B97" s="3"/>
      <c r="C97" s="3"/>
      <c r="D97" s="103"/>
      <c r="E97" s="103"/>
      <c r="F97" s="18"/>
      <c r="G97" s="3"/>
      <c r="H97" s="18"/>
      <c r="I97" s="3"/>
      <c r="J97" s="18"/>
      <c r="K97" s="18"/>
      <c r="L97" s="104"/>
      <c r="M97" s="3"/>
      <c r="N97" s="3"/>
      <c r="O97" s="3"/>
    </row>
    <row r="98" spans="1:15" x14ac:dyDescent="0.25">
      <c r="A98" s="20"/>
      <c r="B98" s="20"/>
      <c r="C98" s="209">
        <v>2022</v>
      </c>
      <c r="D98" s="209"/>
      <c r="E98" s="209">
        <v>2023</v>
      </c>
      <c r="F98" s="209"/>
      <c r="G98" s="209">
        <v>2024</v>
      </c>
      <c r="H98" s="209"/>
      <c r="I98" s="209">
        <v>2025</v>
      </c>
      <c r="J98" s="209"/>
      <c r="K98" s="209">
        <v>2026</v>
      </c>
      <c r="L98" s="209"/>
      <c r="M98" s="209"/>
      <c r="N98" s="209"/>
      <c r="O98" s="209"/>
    </row>
    <row r="99" spans="1:15" x14ac:dyDescent="0.25">
      <c r="A99" s="20"/>
      <c r="B99" s="21" t="s">
        <v>2</v>
      </c>
      <c r="C99" s="21" t="s">
        <v>3</v>
      </c>
      <c r="D99" s="105" t="s">
        <v>4</v>
      </c>
      <c r="E99" s="105" t="s">
        <v>3</v>
      </c>
      <c r="F99" s="22" t="s">
        <v>4</v>
      </c>
      <c r="G99" s="21" t="s">
        <v>3</v>
      </c>
      <c r="H99" s="22" t="s">
        <v>4</v>
      </c>
      <c r="I99" s="21" t="s">
        <v>3</v>
      </c>
      <c r="J99" s="22" t="s">
        <v>4</v>
      </c>
      <c r="K99" s="22" t="s">
        <v>5</v>
      </c>
      <c r="L99" s="21" t="s">
        <v>4</v>
      </c>
      <c r="M99" s="21" t="s">
        <v>6</v>
      </c>
      <c r="N99" s="21" t="s">
        <v>7</v>
      </c>
      <c r="O99" s="21" t="s">
        <v>8</v>
      </c>
    </row>
    <row r="100" spans="1:15" x14ac:dyDescent="0.25">
      <c r="A100" s="23" t="s">
        <v>274</v>
      </c>
      <c r="B100" s="207" t="s">
        <v>275</v>
      </c>
      <c r="C100" s="207"/>
      <c r="D100" s="207"/>
      <c r="E100" s="207"/>
      <c r="F100" s="207"/>
      <c r="G100" s="207"/>
      <c r="H100" s="207"/>
      <c r="I100" s="207"/>
      <c r="J100" s="207"/>
      <c r="K100" s="207"/>
      <c r="L100" s="207"/>
      <c r="M100" s="207"/>
      <c r="N100" s="207"/>
      <c r="O100" s="207"/>
    </row>
    <row r="101" spans="1:15" ht="71.25" x14ac:dyDescent="0.25">
      <c r="A101" s="24"/>
      <c r="B101" s="26">
        <v>1</v>
      </c>
      <c r="C101" s="109">
        <v>1</v>
      </c>
      <c r="D101" s="110"/>
      <c r="E101" s="145">
        <v>2</v>
      </c>
      <c r="F101" s="111"/>
      <c r="G101" s="109">
        <v>2</v>
      </c>
      <c r="H101" s="111"/>
      <c r="I101" s="109">
        <v>3</v>
      </c>
      <c r="J101" s="111"/>
      <c r="K101" s="28">
        <v>4</v>
      </c>
      <c r="L101" s="111"/>
      <c r="M101" s="24" t="s">
        <v>276</v>
      </c>
      <c r="N101" s="24" t="s">
        <v>251</v>
      </c>
      <c r="O101" s="24"/>
    </row>
    <row r="102" spans="1:15" ht="15" customHeight="1" x14ac:dyDescent="0.25">
      <c r="A102" s="23" t="s">
        <v>277</v>
      </c>
      <c r="B102" s="207" t="s">
        <v>278</v>
      </c>
      <c r="C102" s="207"/>
      <c r="D102" s="207"/>
      <c r="E102" s="207"/>
      <c r="F102" s="207"/>
      <c r="G102" s="207"/>
      <c r="H102" s="207"/>
      <c r="I102" s="207"/>
      <c r="J102" s="207"/>
      <c r="K102" s="207"/>
      <c r="L102" s="207"/>
      <c r="M102" s="207"/>
      <c r="N102" s="207"/>
      <c r="O102" s="207"/>
    </row>
    <row r="103" spans="1:15" ht="142.5" x14ac:dyDescent="0.25">
      <c r="A103" s="24"/>
      <c r="B103" s="24">
        <v>1</v>
      </c>
      <c r="C103" s="26">
        <v>1</v>
      </c>
      <c r="D103" s="106"/>
      <c r="E103" s="125">
        <v>2</v>
      </c>
      <c r="F103" s="25"/>
      <c r="G103" s="26">
        <v>2</v>
      </c>
      <c r="H103" s="25"/>
      <c r="I103" s="26">
        <v>3</v>
      </c>
      <c r="J103" s="25"/>
      <c r="K103" s="25">
        <v>4</v>
      </c>
      <c r="L103" s="107"/>
      <c r="M103" s="24" t="s">
        <v>279</v>
      </c>
      <c r="N103" s="24" t="s">
        <v>280</v>
      </c>
      <c r="O103" s="24"/>
    </row>
    <row r="104" spans="1:15" x14ac:dyDescent="0.25">
      <c r="A104" s="23" t="s">
        <v>281</v>
      </c>
      <c r="B104" s="207" t="s">
        <v>282</v>
      </c>
      <c r="C104" s="207"/>
      <c r="D104" s="207"/>
      <c r="E104" s="207"/>
      <c r="F104" s="207"/>
      <c r="G104" s="207"/>
      <c r="H104" s="207"/>
      <c r="I104" s="207"/>
      <c r="J104" s="207"/>
      <c r="K104" s="207"/>
      <c r="L104" s="207"/>
      <c r="M104" s="207"/>
      <c r="N104" s="207"/>
      <c r="O104" s="207"/>
    </row>
    <row r="105" spans="1:15" x14ac:dyDescent="0.25">
      <c r="A105" s="24"/>
      <c r="B105" s="24" t="s">
        <v>283</v>
      </c>
      <c r="C105" s="26" t="s">
        <v>284</v>
      </c>
      <c r="D105" s="106"/>
      <c r="E105" s="125" t="s">
        <v>284</v>
      </c>
      <c r="F105" s="25"/>
      <c r="G105" s="125" t="s">
        <v>284</v>
      </c>
      <c r="H105" s="25"/>
      <c r="I105" s="125" t="s">
        <v>284</v>
      </c>
      <c r="J105" s="25"/>
      <c r="K105" s="25" t="s">
        <v>284</v>
      </c>
      <c r="L105" s="107"/>
      <c r="M105" s="24" t="s">
        <v>285</v>
      </c>
      <c r="N105" s="24"/>
      <c r="O105" s="24"/>
    </row>
    <row r="106" spans="1:15" x14ac:dyDescent="0.25">
      <c r="A106" s="23" t="s">
        <v>286</v>
      </c>
      <c r="B106" s="207" t="s">
        <v>287</v>
      </c>
      <c r="C106" s="207"/>
      <c r="D106" s="207"/>
      <c r="E106" s="207"/>
      <c r="F106" s="207"/>
      <c r="G106" s="207"/>
      <c r="H106" s="207"/>
      <c r="I106" s="207"/>
      <c r="J106" s="207"/>
      <c r="K106" s="207"/>
      <c r="L106" s="207"/>
      <c r="M106" s="207"/>
      <c r="N106" s="207"/>
      <c r="O106" s="207"/>
    </row>
    <row r="107" spans="1:15" x14ac:dyDescent="0.25">
      <c r="A107" s="24"/>
      <c r="B107" s="24">
        <v>1</v>
      </c>
      <c r="C107" s="26">
        <v>2</v>
      </c>
      <c r="D107" s="106"/>
      <c r="E107" s="125">
        <v>2</v>
      </c>
      <c r="F107" s="25"/>
      <c r="G107" s="26">
        <v>3</v>
      </c>
      <c r="H107" s="25"/>
      <c r="I107" s="26">
        <v>3</v>
      </c>
      <c r="J107" s="25"/>
      <c r="K107" s="25">
        <v>4</v>
      </c>
      <c r="L107" s="107"/>
      <c r="M107" s="24" t="s">
        <v>288</v>
      </c>
      <c r="N107" s="24"/>
      <c r="O107" s="24"/>
    </row>
    <row r="108" spans="1:15" x14ac:dyDescent="0.25">
      <c r="A108" s="213"/>
      <c r="B108" s="214"/>
      <c r="C108" s="214"/>
      <c r="D108" s="214"/>
      <c r="E108" s="214"/>
      <c r="F108" s="214"/>
      <c r="G108" s="214"/>
      <c r="H108" s="214"/>
      <c r="I108" s="214"/>
      <c r="J108" s="214"/>
      <c r="K108" s="214"/>
      <c r="L108" s="214"/>
      <c r="M108" s="214"/>
      <c r="N108" s="214"/>
      <c r="O108" s="215"/>
    </row>
    <row r="109" spans="1:15" ht="15.75" x14ac:dyDescent="0.25">
      <c r="A109" s="17" t="s">
        <v>289</v>
      </c>
      <c r="B109" s="3"/>
      <c r="C109" s="3"/>
      <c r="D109" s="103"/>
      <c r="E109" s="103"/>
      <c r="F109" s="18"/>
      <c r="G109" s="3"/>
      <c r="H109" s="18"/>
      <c r="I109" s="3"/>
      <c r="J109" s="18"/>
      <c r="K109" s="18"/>
      <c r="L109" s="104"/>
      <c r="M109" s="3"/>
      <c r="N109" s="3"/>
      <c r="O109" s="3"/>
    </row>
    <row r="110" spans="1:15" x14ac:dyDescent="0.25">
      <c r="A110" s="20"/>
      <c r="B110" s="20"/>
      <c r="C110" s="209">
        <v>2022</v>
      </c>
      <c r="D110" s="209"/>
      <c r="E110" s="209">
        <v>2023</v>
      </c>
      <c r="F110" s="209"/>
      <c r="G110" s="209">
        <v>2024</v>
      </c>
      <c r="H110" s="209"/>
      <c r="I110" s="209">
        <v>2025</v>
      </c>
      <c r="J110" s="209"/>
      <c r="K110" s="209">
        <v>2026</v>
      </c>
      <c r="L110" s="209"/>
      <c r="M110" s="209"/>
      <c r="N110" s="209"/>
      <c r="O110" s="209"/>
    </row>
    <row r="111" spans="1:15" x14ac:dyDescent="0.25">
      <c r="A111" s="20"/>
      <c r="B111" s="21" t="s">
        <v>2</v>
      </c>
      <c r="C111" s="21" t="s">
        <v>3</v>
      </c>
      <c r="D111" s="105" t="s">
        <v>4</v>
      </c>
      <c r="E111" s="105" t="s">
        <v>3</v>
      </c>
      <c r="F111" s="22" t="s">
        <v>4</v>
      </c>
      <c r="G111" s="21" t="s">
        <v>3</v>
      </c>
      <c r="H111" s="22" t="s">
        <v>4</v>
      </c>
      <c r="I111" s="21" t="s">
        <v>3</v>
      </c>
      <c r="J111" s="22" t="s">
        <v>4</v>
      </c>
      <c r="K111" s="22" t="s">
        <v>5</v>
      </c>
      <c r="L111" s="21" t="s">
        <v>4</v>
      </c>
      <c r="M111" s="21" t="s">
        <v>6</v>
      </c>
      <c r="N111" s="21" t="s">
        <v>7</v>
      </c>
      <c r="O111" s="21" t="s">
        <v>8</v>
      </c>
    </row>
    <row r="112" spans="1:15" ht="15" customHeight="1" x14ac:dyDescent="0.25">
      <c r="A112" s="23" t="s">
        <v>290</v>
      </c>
      <c r="B112" s="207" t="s">
        <v>291</v>
      </c>
      <c r="C112" s="207"/>
      <c r="D112" s="207"/>
      <c r="E112" s="207"/>
      <c r="F112" s="207"/>
      <c r="G112" s="207"/>
      <c r="H112" s="207"/>
      <c r="I112" s="207"/>
      <c r="J112" s="207"/>
      <c r="K112" s="207"/>
      <c r="L112" s="207"/>
      <c r="M112" s="207"/>
      <c r="N112" s="207"/>
      <c r="O112" s="207"/>
    </row>
    <row r="113" spans="1:15" ht="114" x14ac:dyDescent="0.25">
      <c r="A113" s="24"/>
      <c r="B113" s="24">
        <v>2</v>
      </c>
      <c r="C113" s="109">
        <v>2</v>
      </c>
      <c r="D113" s="110"/>
      <c r="E113" s="145">
        <v>2</v>
      </c>
      <c r="F113" s="111"/>
      <c r="G113" s="109">
        <v>2</v>
      </c>
      <c r="H113" s="111"/>
      <c r="I113" s="109">
        <v>3</v>
      </c>
      <c r="J113" s="111"/>
      <c r="K113" s="25">
        <v>3</v>
      </c>
      <c r="L113" s="111"/>
      <c r="M113" s="24" t="s">
        <v>292</v>
      </c>
      <c r="N113" s="24" t="s">
        <v>293</v>
      </c>
      <c r="O113" s="24"/>
    </row>
    <row r="114" spans="1:15" ht="15" customHeight="1" x14ac:dyDescent="0.25">
      <c r="A114" s="23" t="s">
        <v>294</v>
      </c>
      <c r="B114" s="207" t="s">
        <v>295</v>
      </c>
      <c r="C114" s="207"/>
      <c r="D114" s="207"/>
      <c r="E114" s="207"/>
      <c r="F114" s="207"/>
      <c r="G114" s="207"/>
      <c r="H114" s="207"/>
      <c r="I114" s="207"/>
      <c r="J114" s="207"/>
      <c r="K114" s="207"/>
      <c r="L114" s="207"/>
      <c r="M114" s="207"/>
      <c r="N114" s="207"/>
      <c r="O114" s="207"/>
    </row>
    <row r="115" spans="1:15" x14ac:dyDescent="0.25">
      <c r="A115" s="24"/>
      <c r="B115" s="30">
        <v>1</v>
      </c>
      <c r="C115" s="26">
        <v>1</v>
      </c>
      <c r="D115" s="106"/>
      <c r="E115" s="125">
        <v>2</v>
      </c>
      <c r="F115" s="25"/>
      <c r="G115" s="26">
        <v>2</v>
      </c>
      <c r="H115" s="25"/>
      <c r="I115" s="26">
        <v>3</v>
      </c>
      <c r="J115" s="25"/>
      <c r="K115" s="34">
        <v>4</v>
      </c>
      <c r="L115" s="153"/>
      <c r="M115" s="24" t="s">
        <v>296</v>
      </c>
      <c r="N115" s="24"/>
      <c r="O115" s="24"/>
    </row>
    <row r="116" spans="1:15" x14ac:dyDescent="0.25">
      <c r="A116" s="23" t="s">
        <v>297</v>
      </c>
      <c r="B116" s="207" t="s">
        <v>298</v>
      </c>
      <c r="C116" s="207"/>
      <c r="D116" s="207"/>
      <c r="E116" s="207"/>
      <c r="F116" s="207"/>
      <c r="G116" s="207"/>
      <c r="H116" s="207"/>
      <c r="I116" s="207"/>
      <c r="J116" s="207"/>
      <c r="K116" s="207"/>
      <c r="L116" s="207"/>
      <c r="M116" s="207"/>
      <c r="N116" s="207"/>
      <c r="O116" s="207"/>
    </row>
    <row r="117" spans="1:15" x14ac:dyDescent="0.25">
      <c r="A117" s="24"/>
      <c r="B117" s="30">
        <v>2</v>
      </c>
      <c r="C117" s="26">
        <v>2</v>
      </c>
      <c r="D117" s="106"/>
      <c r="E117" s="125">
        <v>4</v>
      </c>
      <c r="F117" s="25"/>
      <c r="G117" s="26">
        <v>4</v>
      </c>
      <c r="H117" s="25"/>
      <c r="I117" s="26">
        <v>6</v>
      </c>
      <c r="J117" s="25"/>
      <c r="K117" s="34">
        <v>8</v>
      </c>
      <c r="L117" s="153"/>
      <c r="M117" s="24" t="s">
        <v>299</v>
      </c>
      <c r="N117" s="24"/>
      <c r="O117" s="24"/>
    </row>
    <row r="118" spans="1:15" x14ac:dyDescent="0.25">
      <c r="A118" s="213"/>
      <c r="B118" s="214"/>
      <c r="C118" s="214"/>
      <c r="D118" s="214"/>
      <c r="E118" s="214"/>
      <c r="F118" s="214"/>
      <c r="G118" s="214"/>
      <c r="H118" s="214"/>
      <c r="I118" s="214"/>
      <c r="J118" s="214"/>
      <c r="K118" s="214"/>
      <c r="L118" s="214"/>
      <c r="M118" s="214"/>
      <c r="N118" s="214"/>
      <c r="O118" s="215"/>
    </row>
  </sheetData>
  <mergeCells count="109">
    <mergeCell ref="C2:D2"/>
    <mergeCell ref="E2:F2"/>
    <mergeCell ref="G2:H2"/>
    <mergeCell ref="I2:J2"/>
    <mergeCell ref="K2:L2"/>
    <mergeCell ref="M2:O2"/>
    <mergeCell ref="B4:O4"/>
    <mergeCell ref="B6:O6"/>
    <mergeCell ref="B8:O8"/>
    <mergeCell ref="A10:O10"/>
    <mergeCell ref="C12:D12"/>
    <mergeCell ref="E12:F12"/>
    <mergeCell ref="G12:H12"/>
    <mergeCell ref="I12:J12"/>
    <mergeCell ref="K12:L12"/>
    <mergeCell ref="M12:O12"/>
    <mergeCell ref="B14:O14"/>
    <mergeCell ref="B16:O16"/>
    <mergeCell ref="B18:O18"/>
    <mergeCell ref="A20:O20"/>
    <mergeCell ref="C22:D22"/>
    <mergeCell ref="E22:F22"/>
    <mergeCell ref="G22:H22"/>
    <mergeCell ref="I22:J22"/>
    <mergeCell ref="K22:L22"/>
    <mergeCell ref="M22:O22"/>
    <mergeCell ref="B24:O24"/>
    <mergeCell ref="B26:O26"/>
    <mergeCell ref="B28:O28"/>
    <mergeCell ref="A30:O30"/>
    <mergeCell ref="C32:D32"/>
    <mergeCell ref="E32:F32"/>
    <mergeCell ref="G32:H32"/>
    <mergeCell ref="I32:J32"/>
    <mergeCell ref="K32:L32"/>
    <mergeCell ref="M32:O32"/>
    <mergeCell ref="C46:D46"/>
    <mergeCell ref="E46:F46"/>
    <mergeCell ref="G46:H46"/>
    <mergeCell ref="I46:J46"/>
    <mergeCell ref="K46:L46"/>
    <mergeCell ref="M46:O46"/>
    <mergeCell ref="B34:O34"/>
    <mergeCell ref="B36:O36"/>
    <mergeCell ref="B38:O38"/>
    <mergeCell ref="B40:O40"/>
    <mergeCell ref="B42:O42"/>
    <mergeCell ref="A44:O44"/>
    <mergeCell ref="B48:O48"/>
    <mergeCell ref="B50:O50"/>
    <mergeCell ref="B52:O52"/>
    <mergeCell ref="A54:O54"/>
    <mergeCell ref="C56:D56"/>
    <mergeCell ref="E56:F56"/>
    <mergeCell ref="G56:H56"/>
    <mergeCell ref="I56:J56"/>
    <mergeCell ref="K56:L56"/>
    <mergeCell ref="M56:O56"/>
    <mergeCell ref="B70:O70"/>
    <mergeCell ref="A72:O72"/>
    <mergeCell ref="C74:D74"/>
    <mergeCell ref="E74:F74"/>
    <mergeCell ref="G74:H74"/>
    <mergeCell ref="I74:J74"/>
    <mergeCell ref="K74:L74"/>
    <mergeCell ref="M74:O74"/>
    <mergeCell ref="B58:O58"/>
    <mergeCell ref="B60:O60"/>
    <mergeCell ref="B62:O62"/>
    <mergeCell ref="B64:O64"/>
    <mergeCell ref="B66:O66"/>
    <mergeCell ref="B68:O68"/>
    <mergeCell ref="B76:O76"/>
    <mergeCell ref="B78:L78"/>
    <mergeCell ref="B80:L80"/>
    <mergeCell ref="A82:O82"/>
    <mergeCell ref="C84:D84"/>
    <mergeCell ref="E84:F84"/>
    <mergeCell ref="G84:H84"/>
    <mergeCell ref="I84:J84"/>
    <mergeCell ref="K84:L84"/>
    <mergeCell ref="M84:O84"/>
    <mergeCell ref="C98:D98"/>
    <mergeCell ref="E98:F98"/>
    <mergeCell ref="G98:H98"/>
    <mergeCell ref="I98:J98"/>
    <mergeCell ref="K98:L98"/>
    <mergeCell ref="M98:O98"/>
    <mergeCell ref="B86:O86"/>
    <mergeCell ref="B88:O88"/>
    <mergeCell ref="B90:O90"/>
    <mergeCell ref="B92:O92"/>
    <mergeCell ref="B94:O94"/>
    <mergeCell ref="A96:O96"/>
    <mergeCell ref="M110:O110"/>
    <mergeCell ref="B112:O112"/>
    <mergeCell ref="B114:O114"/>
    <mergeCell ref="B116:O116"/>
    <mergeCell ref="A118:O118"/>
    <mergeCell ref="B100:O100"/>
    <mergeCell ref="B102:O102"/>
    <mergeCell ref="B104:O104"/>
    <mergeCell ref="B106:O106"/>
    <mergeCell ref="A108:O108"/>
    <mergeCell ref="C110:D110"/>
    <mergeCell ref="E110:F110"/>
    <mergeCell ref="G110:H110"/>
    <mergeCell ref="I110:J110"/>
    <mergeCell ref="K110:L110"/>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0E9B8-F400-41F3-AC84-CD9BDCFED28D}">
  <dimension ref="A1:M108"/>
  <sheetViews>
    <sheetView topLeftCell="A35" zoomScale="85" zoomScaleNormal="85" workbookViewId="0">
      <selection activeCell="B42" sqref="B42"/>
    </sheetView>
  </sheetViews>
  <sheetFormatPr defaultColWidth="8.85546875" defaultRowHeight="15" x14ac:dyDescent="0.25"/>
  <cols>
    <col min="1" max="1" width="13.7109375" customWidth="1"/>
    <col min="2" max="3" width="12.7109375" customWidth="1"/>
    <col min="4" max="4" width="14" customWidth="1"/>
    <col min="5" max="10" width="12.7109375" customWidth="1"/>
    <col min="11" max="11" width="30.7109375" customWidth="1"/>
    <col min="12" max="12" width="69.42578125" customWidth="1"/>
    <col min="13" max="13" width="30.7109375" customWidth="1"/>
  </cols>
  <sheetData>
    <row r="1" spans="1:13" ht="15.75" x14ac:dyDescent="0.25">
      <c r="A1" s="17" t="s">
        <v>169</v>
      </c>
      <c r="B1" s="3"/>
      <c r="C1" s="3"/>
      <c r="D1" s="3"/>
      <c r="E1" s="3"/>
      <c r="F1" s="3"/>
      <c r="G1" s="3"/>
      <c r="H1" s="3"/>
      <c r="I1" s="3"/>
      <c r="J1" s="3"/>
      <c r="K1" s="3"/>
      <c r="L1" s="3"/>
      <c r="M1" s="3"/>
    </row>
    <row r="2" spans="1:13" s="158" customFormat="1" x14ac:dyDescent="0.25">
      <c r="A2" s="156" t="s">
        <v>300</v>
      </c>
      <c r="B2" s="157"/>
      <c r="C2" s="157"/>
      <c r="D2" s="157"/>
      <c r="E2" s="157"/>
      <c r="F2" s="157"/>
      <c r="G2" s="157"/>
      <c r="H2" s="157"/>
      <c r="I2" s="157"/>
      <c r="J2" s="157"/>
      <c r="K2" s="157"/>
      <c r="L2" s="157"/>
      <c r="M2" s="157"/>
    </row>
    <row r="3" spans="1:13" x14ac:dyDescent="0.25">
      <c r="A3" s="159"/>
      <c r="B3" s="159"/>
      <c r="C3" s="230">
        <v>2022</v>
      </c>
      <c r="D3" s="230"/>
      <c r="E3" s="230">
        <v>2023</v>
      </c>
      <c r="F3" s="230"/>
      <c r="G3" s="230">
        <v>2024</v>
      </c>
      <c r="H3" s="230"/>
      <c r="I3" s="230">
        <v>2025</v>
      </c>
      <c r="J3" s="230"/>
      <c r="K3" s="230"/>
      <c r="L3" s="230"/>
      <c r="M3" s="230"/>
    </row>
    <row r="4" spans="1:13" x14ac:dyDescent="0.25">
      <c r="A4" s="159"/>
      <c r="B4" s="160" t="s">
        <v>2</v>
      </c>
      <c r="C4" s="160" t="s">
        <v>3</v>
      </c>
      <c r="D4" s="160" t="s">
        <v>4</v>
      </c>
      <c r="E4" s="160" t="s">
        <v>3</v>
      </c>
      <c r="F4" s="160" t="s">
        <v>4</v>
      </c>
      <c r="G4" s="160" t="s">
        <v>3</v>
      </c>
      <c r="H4" s="160" t="s">
        <v>4</v>
      </c>
      <c r="I4" s="160" t="s">
        <v>5</v>
      </c>
      <c r="J4" s="160" t="s">
        <v>4</v>
      </c>
      <c r="K4" s="160" t="s">
        <v>6</v>
      </c>
      <c r="L4" s="160" t="s">
        <v>7</v>
      </c>
      <c r="M4" s="160" t="s">
        <v>8</v>
      </c>
    </row>
    <row r="5" spans="1:13" x14ac:dyDescent="0.25">
      <c r="A5" s="161" t="s">
        <v>28</v>
      </c>
      <c r="B5" s="234" t="s">
        <v>301</v>
      </c>
      <c r="C5" s="234"/>
      <c r="D5" s="234"/>
      <c r="E5" s="234"/>
      <c r="F5" s="234"/>
      <c r="G5" s="234"/>
      <c r="H5" s="234"/>
      <c r="I5" s="234"/>
      <c r="J5" s="234"/>
      <c r="K5" s="234"/>
      <c r="L5" s="234"/>
      <c r="M5" s="234"/>
    </row>
    <row r="6" spans="1:13" x14ac:dyDescent="0.25">
      <c r="A6" s="24"/>
      <c r="B6" s="137">
        <f>96000000*0.85</f>
        <v>81600000</v>
      </c>
      <c r="C6" s="137">
        <f>B6</f>
        <v>81600000</v>
      </c>
      <c r="D6" s="34"/>
      <c r="E6" s="137">
        <f>96000000*0.865</f>
        <v>83040000</v>
      </c>
      <c r="F6" s="34"/>
      <c r="G6" s="137">
        <f>96000000*0.88</f>
        <v>84480000</v>
      </c>
      <c r="H6" s="34"/>
      <c r="I6" s="137">
        <f>96000000*0.895</f>
        <v>85920000</v>
      </c>
      <c r="J6" s="162"/>
      <c r="K6" s="24"/>
      <c r="L6" s="24"/>
      <c r="M6" s="24"/>
    </row>
    <row r="7" spans="1:13" x14ac:dyDescent="0.25">
      <c r="A7" s="213"/>
      <c r="B7" s="213"/>
      <c r="C7" s="213"/>
      <c r="D7" s="213"/>
      <c r="E7" s="213"/>
      <c r="F7" s="213"/>
      <c r="G7" s="213"/>
      <c r="H7" s="213"/>
      <c r="I7" s="213"/>
      <c r="J7" s="213"/>
      <c r="K7" s="213"/>
      <c r="L7" s="213"/>
      <c r="M7" s="213"/>
    </row>
    <row r="8" spans="1:13" ht="15.75" x14ac:dyDescent="0.25">
      <c r="A8" s="17" t="s">
        <v>179</v>
      </c>
      <c r="B8" s="3"/>
      <c r="C8" s="3"/>
      <c r="D8" s="3"/>
      <c r="E8" s="3"/>
      <c r="F8" s="3"/>
      <c r="G8" s="3"/>
      <c r="H8" s="3"/>
      <c r="I8" s="3"/>
      <c r="J8" s="3"/>
      <c r="K8" s="3"/>
      <c r="L8" s="3"/>
      <c r="M8" s="3"/>
    </row>
    <row r="9" spans="1:13" x14ac:dyDescent="0.25">
      <c r="A9" s="19" t="s">
        <v>302</v>
      </c>
      <c r="B9" s="3"/>
      <c r="C9" s="3"/>
      <c r="D9" s="3"/>
      <c r="E9" s="3"/>
      <c r="F9" s="3"/>
      <c r="G9" s="3"/>
      <c r="H9" s="3"/>
      <c r="I9" s="3"/>
      <c r="J9" s="3"/>
      <c r="K9" s="3"/>
      <c r="L9" s="3"/>
      <c r="M9" s="3"/>
    </row>
    <row r="10" spans="1:13" x14ac:dyDescent="0.25">
      <c r="A10" s="159"/>
      <c r="B10" s="159"/>
      <c r="C10" s="230">
        <v>2022</v>
      </c>
      <c r="D10" s="230"/>
      <c r="E10" s="230">
        <v>2023</v>
      </c>
      <c r="F10" s="230"/>
      <c r="G10" s="230">
        <v>2024</v>
      </c>
      <c r="H10" s="230"/>
      <c r="I10" s="230">
        <v>2025</v>
      </c>
      <c r="J10" s="230"/>
      <c r="K10" s="230"/>
      <c r="L10" s="230"/>
      <c r="M10" s="230"/>
    </row>
    <row r="11" spans="1:13" x14ac:dyDescent="0.25">
      <c r="A11" s="159"/>
      <c r="B11" s="160" t="s">
        <v>2</v>
      </c>
      <c r="C11" s="160" t="s">
        <v>3</v>
      </c>
      <c r="D11" s="160" t="s">
        <v>4</v>
      </c>
      <c r="E11" s="160" t="s">
        <v>3</v>
      </c>
      <c r="F11" s="160" t="s">
        <v>4</v>
      </c>
      <c r="G11" s="160" t="s">
        <v>3</v>
      </c>
      <c r="H11" s="160" t="s">
        <v>4</v>
      </c>
      <c r="I11" s="160" t="s">
        <v>5</v>
      </c>
      <c r="J11" s="160" t="s">
        <v>4</v>
      </c>
      <c r="K11" s="160" t="s">
        <v>6</v>
      </c>
      <c r="L11" s="160" t="s">
        <v>7</v>
      </c>
      <c r="M11" s="160" t="s">
        <v>8</v>
      </c>
    </row>
    <row r="12" spans="1:13" x14ac:dyDescent="0.25">
      <c r="A12" s="23" t="s">
        <v>9</v>
      </c>
      <c r="B12" s="207" t="s">
        <v>303</v>
      </c>
      <c r="C12" s="207"/>
      <c r="D12" s="207"/>
      <c r="E12" s="207"/>
      <c r="F12" s="207"/>
      <c r="G12" s="207"/>
      <c r="H12" s="207"/>
      <c r="I12" s="207"/>
      <c r="J12" s="207"/>
      <c r="K12" s="207"/>
      <c r="L12" s="207"/>
      <c r="M12" s="207"/>
    </row>
    <row r="13" spans="1:13" ht="85.5" x14ac:dyDescent="0.25">
      <c r="A13" s="24"/>
      <c r="B13" s="26">
        <v>2</v>
      </c>
      <c r="C13" s="26">
        <v>2</v>
      </c>
      <c r="D13" s="25"/>
      <c r="E13" s="26">
        <v>2</v>
      </c>
      <c r="F13" s="25"/>
      <c r="G13" s="26">
        <v>3</v>
      </c>
      <c r="H13" s="25"/>
      <c r="I13" s="26">
        <v>4</v>
      </c>
      <c r="J13" s="163"/>
      <c r="K13" s="24"/>
      <c r="L13" s="24" t="s">
        <v>304</v>
      </c>
      <c r="M13" s="24"/>
    </row>
    <row r="14" spans="1:13" x14ac:dyDescent="0.25">
      <c r="A14" s="19" t="s">
        <v>305</v>
      </c>
      <c r="B14" s="3"/>
      <c r="C14" s="3"/>
      <c r="D14" s="3"/>
      <c r="E14" s="3"/>
      <c r="F14" s="3"/>
      <c r="G14" s="3"/>
      <c r="H14" s="3"/>
      <c r="I14" s="3"/>
      <c r="J14" s="3"/>
      <c r="K14" s="3"/>
      <c r="L14" s="3"/>
      <c r="M14" s="3"/>
    </row>
    <row r="15" spans="1:13" x14ac:dyDescent="0.25">
      <c r="A15" s="159"/>
      <c r="B15" s="159"/>
      <c r="C15" s="230">
        <v>2022</v>
      </c>
      <c r="D15" s="230"/>
      <c r="E15" s="230">
        <v>2023</v>
      </c>
      <c r="F15" s="230"/>
      <c r="G15" s="230">
        <v>2024</v>
      </c>
      <c r="H15" s="230"/>
      <c r="I15" s="230">
        <v>2025</v>
      </c>
      <c r="J15" s="230"/>
      <c r="K15" s="230"/>
      <c r="L15" s="230"/>
      <c r="M15" s="230"/>
    </row>
    <row r="16" spans="1:13" x14ac:dyDescent="0.25">
      <c r="A16" s="159"/>
      <c r="B16" s="160" t="s">
        <v>2</v>
      </c>
      <c r="C16" s="160" t="s">
        <v>3</v>
      </c>
      <c r="D16" s="160" t="s">
        <v>4</v>
      </c>
      <c r="E16" s="160" t="s">
        <v>3</v>
      </c>
      <c r="F16" s="160" t="s">
        <v>4</v>
      </c>
      <c r="G16" s="160" t="s">
        <v>3</v>
      </c>
      <c r="H16" s="160" t="s">
        <v>4</v>
      </c>
      <c r="I16" s="160" t="s">
        <v>5</v>
      </c>
      <c r="J16" s="160" t="s">
        <v>4</v>
      </c>
      <c r="K16" s="160" t="s">
        <v>6</v>
      </c>
      <c r="L16" s="160" t="s">
        <v>7</v>
      </c>
      <c r="M16" s="160" t="s">
        <v>8</v>
      </c>
    </row>
    <row r="17" spans="1:13" x14ac:dyDescent="0.25">
      <c r="A17" s="23" t="s">
        <v>306</v>
      </c>
      <c r="B17" s="207" t="s">
        <v>307</v>
      </c>
      <c r="C17" s="207"/>
      <c r="D17" s="207"/>
      <c r="E17" s="207"/>
      <c r="F17" s="207"/>
      <c r="G17" s="207"/>
      <c r="H17" s="207"/>
      <c r="I17" s="207"/>
      <c r="J17" s="207"/>
      <c r="K17" s="207"/>
      <c r="L17" s="207"/>
      <c r="M17" s="207"/>
    </row>
    <row r="18" spans="1:13" ht="85.5" x14ac:dyDescent="0.25">
      <c r="A18" s="24"/>
      <c r="B18" s="26">
        <v>2</v>
      </c>
      <c r="C18" s="26">
        <v>2</v>
      </c>
      <c r="D18" s="25"/>
      <c r="E18" s="26">
        <v>2</v>
      </c>
      <c r="F18" s="25"/>
      <c r="G18" s="26">
        <v>3</v>
      </c>
      <c r="H18" s="25"/>
      <c r="I18" s="26">
        <v>4</v>
      </c>
      <c r="J18" s="163"/>
      <c r="K18" s="24"/>
      <c r="L18" s="24" t="s">
        <v>308</v>
      </c>
      <c r="M18" s="24"/>
    </row>
    <row r="19" spans="1:13" x14ac:dyDescent="0.25">
      <c r="A19" s="19" t="s">
        <v>309</v>
      </c>
      <c r="B19" s="3"/>
      <c r="C19" s="3"/>
      <c r="D19" s="3"/>
      <c r="E19" s="3"/>
      <c r="F19" s="3"/>
      <c r="G19" s="3"/>
      <c r="H19" s="3"/>
      <c r="I19" s="3"/>
      <c r="J19" s="3"/>
      <c r="K19" s="3"/>
      <c r="L19" s="3"/>
      <c r="M19" s="3"/>
    </row>
    <row r="20" spans="1:13" x14ac:dyDescent="0.25">
      <c r="A20" s="159"/>
      <c r="B20" s="159"/>
      <c r="C20" s="230">
        <v>2022</v>
      </c>
      <c r="D20" s="230"/>
      <c r="E20" s="230">
        <v>2023</v>
      </c>
      <c r="F20" s="230"/>
      <c r="G20" s="230">
        <v>2024</v>
      </c>
      <c r="H20" s="230"/>
      <c r="I20" s="230">
        <v>2025</v>
      </c>
      <c r="J20" s="230"/>
      <c r="K20" s="230"/>
      <c r="L20" s="230"/>
      <c r="M20" s="230"/>
    </row>
    <row r="21" spans="1:13" x14ac:dyDescent="0.25">
      <c r="A21" s="159"/>
      <c r="B21" s="160" t="s">
        <v>2</v>
      </c>
      <c r="C21" s="160" t="s">
        <v>3</v>
      </c>
      <c r="D21" s="160" t="s">
        <v>4</v>
      </c>
      <c r="E21" s="160" t="s">
        <v>3</v>
      </c>
      <c r="F21" s="160" t="s">
        <v>4</v>
      </c>
      <c r="G21" s="160" t="s">
        <v>3</v>
      </c>
      <c r="H21" s="160" t="s">
        <v>4</v>
      </c>
      <c r="I21" s="160" t="s">
        <v>5</v>
      </c>
      <c r="J21" s="160" t="s">
        <v>4</v>
      </c>
      <c r="K21" s="160" t="s">
        <v>6</v>
      </c>
      <c r="L21" s="160" t="s">
        <v>7</v>
      </c>
      <c r="M21" s="160" t="s">
        <v>8</v>
      </c>
    </row>
    <row r="22" spans="1:13" x14ac:dyDescent="0.25">
      <c r="A22" s="23" t="s">
        <v>310</v>
      </c>
      <c r="B22" s="207" t="s">
        <v>311</v>
      </c>
      <c r="C22" s="207"/>
      <c r="D22" s="207"/>
      <c r="E22" s="207"/>
      <c r="F22" s="207"/>
      <c r="G22" s="207"/>
      <c r="H22" s="207"/>
      <c r="I22" s="207"/>
      <c r="J22" s="207"/>
      <c r="K22" s="207"/>
      <c r="L22" s="207"/>
      <c r="M22" s="207"/>
    </row>
    <row r="23" spans="1:13" ht="85.5" x14ac:dyDescent="0.25">
      <c r="A23" s="24"/>
      <c r="B23" s="26">
        <v>2</v>
      </c>
      <c r="C23" s="26">
        <v>2</v>
      </c>
      <c r="D23" s="25"/>
      <c r="E23" s="26">
        <v>2</v>
      </c>
      <c r="F23" s="25"/>
      <c r="G23" s="26">
        <v>3</v>
      </c>
      <c r="H23" s="25"/>
      <c r="I23" s="26">
        <v>4</v>
      </c>
      <c r="J23" s="163"/>
      <c r="K23" s="24"/>
      <c r="L23" s="24" t="s">
        <v>308</v>
      </c>
      <c r="M23" s="24"/>
    </row>
    <row r="24" spans="1:13" x14ac:dyDescent="0.25">
      <c r="A24" s="213"/>
      <c r="B24" s="213"/>
      <c r="C24" s="213"/>
      <c r="D24" s="213"/>
      <c r="E24" s="213"/>
      <c r="F24" s="213"/>
      <c r="G24" s="213"/>
      <c r="H24" s="213"/>
      <c r="I24" s="213"/>
      <c r="J24" s="213"/>
      <c r="K24" s="213"/>
      <c r="L24" s="213"/>
      <c r="M24" s="213"/>
    </row>
    <row r="25" spans="1:13" ht="15.75" x14ac:dyDescent="0.25">
      <c r="A25" s="17" t="s">
        <v>188</v>
      </c>
      <c r="B25" s="3"/>
      <c r="C25" s="3"/>
      <c r="D25" s="3"/>
      <c r="E25" s="3"/>
      <c r="F25" s="3"/>
      <c r="G25" s="3"/>
      <c r="H25" s="3"/>
      <c r="I25" s="3"/>
      <c r="J25" s="3"/>
      <c r="K25" s="3"/>
      <c r="L25" s="3"/>
      <c r="M25" s="3"/>
    </row>
    <row r="26" spans="1:13" x14ac:dyDescent="0.25">
      <c r="A26" s="19" t="s">
        <v>312</v>
      </c>
      <c r="B26" s="3"/>
      <c r="C26" s="3"/>
      <c r="D26" s="3"/>
      <c r="E26" s="3"/>
      <c r="F26" s="3"/>
      <c r="G26" s="3"/>
      <c r="H26" s="3"/>
      <c r="I26" s="3"/>
      <c r="J26" s="3"/>
      <c r="K26" s="3"/>
      <c r="L26" s="3"/>
      <c r="M26" s="3"/>
    </row>
    <row r="27" spans="1:13" x14ac:dyDescent="0.25">
      <c r="A27" s="159"/>
      <c r="B27" s="159"/>
      <c r="C27" s="230">
        <v>2022</v>
      </c>
      <c r="D27" s="230"/>
      <c r="E27" s="230">
        <v>2023</v>
      </c>
      <c r="F27" s="230"/>
      <c r="G27" s="230">
        <v>2024</v>
      </c>
      <c r="H27" s="230"/>
      <c r="I27" s="230">
        <v>2025</v>
      </c>
      <c r="J27" s="230"/>
      <c r="K27" s="230"/>
      <c r="L27" s="230"/>
      <c r="M27" s="230"/>
    </row>
    <row r="28" spans="1:13" x14ac:dyDescent="0.25">
      <c r="A28" s="159"/>
      <c r="B28" s="160" t="s">
        <v>2</v>
      </c>
      <c r="C28" s="160" t="s">
        <v>3</v>
      </c>
      <c r="D28" s="160" t="s">
        <v>4</v>
      </c>
      <c r="E28" s="160" t="s">
        <v>3</v>
      </c>
      <c r="F28" s="160" t="s">
        <v>4</v>
      </c>
      <c r="G28" s="160" t="s">
        <v>3</v>
      </c>
      <c r="H28" s="160" t="s">
        <v>4</v>
      </c>
      <c r="I28" s="160" t="s">
        <v>5</v>
      </c>
      <c r="J28" s="160" t="s">
        <v>4</v>
      </c>
      <c r="K28" s="160" t="s">
        <v>6</v>
      </c>
      <c r="L28" s="160" t="s">
        <v>7</v>
      </c>
      <c r="M28" s="160" t="s">
        <v>8</v>
      </c>
    </row>
    <row r="29" spans="1:13" x14ac:dyDescent="0.25">
      <c r="A29" s="23" t="s">
        <v>19</v>
      </c>
      <c r="B29" s="207" t="s">
        <v>313</v>
      </c>
      <c r="C29" s="207"/>
      <c r="D29" s="207"/>
      <c r="E29" s="207"/>
      <c r="F29" s="207"/>
      <c r="G29" s="207"/>
      <c r="H29" s="207"/>
      <c r="I29" s="207"/>
      <c r="J29" s="207"/>
      <c r="K29" s="207"/>
      <c r="L29" s="207"/>
      <c r="M29" s="207"/>
    </row>
    <row r="30" spans="1:13" ht="85.5" x14ac:dyDescent="0.25">
      <c r="A30" s="24"/>
      <c r="B30" s="26">
        <v>2</v>
      </c>
      <c r="C30" s="26">
        <v>2</v>
      </c>
      <c r="D30" s="25"/>
      <c r="E30" s="26">
        <v>2</v>
      </c>
      <c r="F30" s="25"/>
      <c r="G30" s="26">
        <v>3</v>
      </c>
      <c r="H30" s="25"/>
      <c r="I30" s="26">
        <v>4</v>
      </c>
      <c r="J30" s="163"/>
      <c r="K30" s="24"/>
      <c r="L30" s="24" t="s">
        <v>308</v>
      </c>
      <c r="M30" s="24"/>
    </row>
    <row r="31" spans="1:13" x14ac:dyDescent="0.25">
      <c r="A31" s="19" t="s">
        <v>314</v>
      </c>
      <c r="B31" s="3"/>
      <c r="C31" s="3"/>
      <c r="D31" s="3"/>
      <c r="E31" s="3"/>
      <c r="F31" s="3"/>
      <c r="G31" s="3"/>
      <c r="H31" s="3"/>
      <c r="I31" s="3"/>
      <c r="J31" s="3"/>
      <c r="K31" s="3"/>
      <c r="L31" s="3"/>
      <c r="M31" s="3"/>
    </row>
    <row r="32" spans="1:13" x14ac:dyDescent="0.25">
      <c r="A32" s="159"/>
      <c r="B32" s="159"/>
      <c r="C32" s="230">
        <v>2022</v>
      </c>
      <c r="D32" s="230"/>
      <c r="E32" s="230">
        <v>2023</v>
      </c>
      <c r="F32" s="230"/>
      <c r="G32" s="230">
        <v>2024</v>
      </c>
      <c r="H32" s="230"/>
      <c r="I32" s="230">
        <v>2025</v>
      </c>
      <c r="J32" s="230"/>
      <c r="K32" s="230"/>
      <c r="L32" s="230"/>
      <c r="M32" s="230"/>
    </row>
    <row r="33" spans="1:13" x14ac:dyDescent="0.25">
      <c r="A33" s="159"/>
      <c r="B33" s="160" t="s">
        <v>2</v>
      </c>
      <c r="C33" s="160" t="s">
        <v>3</v>
      </c>
      <c r="D33" s="160" t="s">
        <v>4</v>
      </c>
      <c r="E33" s="160" t="s">
        <v>3</v>
      </c>
      <c r="F33" s="160" t="s">
        <v>4</v>
      </c>
      <c r="G33" s="160" t="s">
        <v>3</v>
      </c>
      <c r="H33" s="160" t="s">
        <v>4</v>
      </c>
      <c r="I33" s="160" t="s">
        <v>5</v>
      </c>
      <c r="J33" s="160" t="s">
        <v>4</v>
      </c>
      <c r="K33" s="160" t="s">
        <v>6</v>
      </c>
      <c r="L33" s="160" t="s">
        <v>7</v>
      </c>
      <c r="M33" s="160" t="s">
        <v>8</v>
      </c>
    </row>
    <row r="34" spans="1:13" x14ac:dyDescent="0.25">
      <c r="A34" s="23" t="s">
        <v>315</v>
      </c>
      <c r="B34" s="207" t="s">
        <v>316</v>
      </c>
      <c r="C34" s="207"/>
      <c r="D34" s="207"/>
      <c r="E34" s="207"/>
      <c r="F34" s="207"/>
      <c r="G34" s="207"/>
      <c r="H34" s="207"/>
      <c r="I34" s="207"/>
      <c r="J34" s="207"/>
      <c r="K34" s="207"/>
      <c r="L34" s="207"/>
      <c r="M34" s="207"/>
    </row>
    <row r="35" spans="1:13" x14ac:dyDescent="0.25">
      <c r="A35" s="24"/>
      <c r="B35" s="24"/>
      <c r="C35" s="24"/>
      <c r="D35" s="24"/>
      <c r="E35" s="24"/>
      <c r="F35" s="24"/>
      <c r="G35" s="24"/>
      <c r="H35" s="24"/>
      <c r="I35" s="24"/>
      <c r="J35" s="163"/>
      <c r="K35" s="24"/>
      <c r="L35" s="24"/>
      <c r="M35" s="24"/>
    </row>
    <row r="36" spans="1:13" x14ac:dyDescent="0.25">
      <c r="A36" s="23" t="s">
        <v>317</v>
      </c>
      <c r="B36" s="207" t="s">
        <v>318</v>
      </c>
      <c r="C36" s="207"/>
      <c r="D36" s="207"/>
      <c r="E36" s="207"/>
      <c r="F36" s="207"/>
      <c r="G36" s="207"/>
      <c r="H36" s="207"/>
      <c r="I36" s="207"/>
      <c r="J36" s="207"/>
      <c r="K36" s="207"/>
      <c r="L36" s="207"/>
      <c r="M36" s="207"/>
    </row>
    <row r="37" spans="1:13" x14ac:dyDescent="0.25">
      <c r="A37" s="23"/>
      <c r="B37" s="26">
        <v>0</v>
      </c>
      <c r="C37" s="26">
        <v>1</v>
      </c>
      <c r="D37" s="25"/>
      <c r="E37" s="26">
        <v>1</v>
      </c>
      <c r="F37" s="25"/>
      <c r="G37" s="26">
        <v>2</v>
      </c>
      <c r="H37" s="25"/>
      <c r="I37" s="26">
        <v>2</v>
      </c>
      <c r="J37" s="163"/>
      <c r="K37" s="24"/>
      <c r="L37" s="111" t="s">
        <v>319</v>
      </c>
      <c r="M37" s="146"/>
    </row>
    <row r="38" spans="1:13" x14ac:dyDescent="0.25">
      <c r="A38" s="23" t="s">
        <v>320</v>
      </c>
      <c r="B38" s="207" t="s">
        <v>321</v>
      </c>
      <c r="C38" s="207"/>
      <c r="D38" s="207"/>
      <c r="E38" s="207"/>
      <c r="F38" s="207"/>
      <c r="G38" s="207"/>
      <c r="H38" s="207"/>
      <c r="I38" s="207"/>
      <c r="J38" s="207"/>
      <c r="K38" s="207"/>
      <c r="L38" s="207"/>
      <c r="M38" s="207"/>
    </row>
    <row r="39" spans="1:13" ht="85.5" x14ac:dyDescent="0.25">
      <c r="A39" s="23"/>
      <c r="B39" s="26">
        <v>2</v>
      </c>
      <c r="C39" s="26">
        <v>2</v>
      </c>
      <c r="D39" s="25"/>
      <c r="E39" s="26">
        <v>2</v>
      </c>
      <c r="F39" s="25"/>
      <c r="G39" s="26">
        <v>3</v>
      </c>
      <c r="H39" s="25"/>
      <c r="I39" s="26">
        <v>3</v>
      </c>
      <c r="J39" s="163"/>
      <c r="K39" s="24"/>
      <c r="L39" s="164" t="s">
        <v>322</v>
      </c>
      <c r="M39" s="146"/>
    </row>
    <row r="40" spans="1:13" x14ac:dyDescent="0.25">
      <c r="A40" s="24"/>
      <c r="B40" s="24"/>
      <c r="C40" s="24"/>
      <c r="D40" s="24"/>
      <c r="E40" s="24"/>
      <c r="F40" s="24"/>
      <c r="G40" s="24"/>
      <c r="H40" s="24"/>
      <c r="I40" s="24"/>
      <c r="J40" s="165"/>
      <c r="K40" s="24"/>
      <c r="L40" s="24"/>
      <c r="M40" s="24"/>
    </row>
    <row r="41" spans="1:13" ht="15.75" x14ac:dyDescent="0.25">
      <c r="A41" s="17" t="s">
        <v>323</v>
      </c>
      <c r="B41" s="3"/>
      <c r="C41" s="3"/>
      <c r="D41" s="3"/>
      <c r="E41" s="3"/>
      <c r="F41" s="3"/>
      <c r="G41" s="3"/>
      <c r="H41" s="3"/>
      <c r="I41" s="3"/>
      <c r="J41" s="3"/>
      <c r="K41" s="3"/>
      <c r="L41" s="3"/>
      <c r="M41" s="3"/>
    </row>
    <row r="42" spans="1:13" x14ac:dyDescent="0.25">
      <c r="A42" s="19" t="s">
        <v>324</v>
      </c>
      <c r="B42" s="166" t="s">
        <v>325</v>
      </c>
      <c r="C42" s="3"/>
      <c r="D42" s="3"/>
      <c r="E42" s="3"/>
      <c r="F42" s="3"/>
      <c r="G42" s="3"/>
      <c r="H42" s="3"/>
      <c r="I42" s="3"/>
      <c r="J42" s="3"/>
      <c r="K42" s="3"/>
      <c r="L42" s="3"/>
      <c r="M42" s="3"/>
    </row>
    <row r="43" spans="1:13" x14ac:dyDescent="0.25">
      <c r="A43" s="159"/>
      <c r="B43" s="159"/>
      <c r="C43" s="230">
        <v>2022</v>
      </c>
      <c r="D43" s="230"/>
      <c r="E43" s="230">
        <v>2023</v>
      </c>
      <c r="F43" s="230"/>
      <c r="G43" s="230">
        <v>2024</v>
      </c>
      <c r="H43" s="230"/>
      <c r="I43" s="230">
        <v>2025</v>
      </c>
      <c r="J43" s="230"/>
      <c r="K43" s="230"/>
      <c r="L43" s="230"/>
      <c r="M43" s="230"/>
    </row>
    <row r="44" spans="1:13" x14ac:dyDescent="0.25">
      <c r="A44" s="20"/>
      <c r="B44" s="160" t="s">
        <v>2</v>
      </c>
      <c r="C44" s="160" t="s">
        <v>3</v>
      </c>
      <c r="D44" s="160" t="s">
        <v>4</v>
      </c>
      <c r="E44" s="160" t="s">
        <v>3</v>
      </c>
      <c r="F44" s="160" t="s">
        <v>4</v>
      </c>
      <c r="G44" s="160" t="s">
        <v>3</v>
      </c>
      <c r="H44" s="160" t="s">
        <v>4</v>
      </c>
      <c r="I44" s="160" t="s">
        <v>5</v>
      </c>
      <c r="J44" s="160" t="s">
        <v>4</v>
      </c>
      <c r="K44" s="160" t="s">
        <v>6</v>
      </c>
      <c r="L44" s="160" t="s">
        <v>7</v>
      </c>
      <c r="M44" s="160" t="s">
        <v>8</v>
      </c>
    </row>
    <row r="45" spans="1:13" x14ac:dyDescent="0.25">
      <c r="A45" s="23" t="s">
        <v>326</v>
      </c>
      <c r="B45" s="207" t="s">
        <v>325</v>
      </c>
      <c r="C45" s="207"/>
      <c r="D45" s="207"/>
      <c r="E45" s="207"/>
      <c r="F45" s="207"/>
      <c r="G45" s="207"/>
      <c r="H45" s="207"/>
      <c r="I45" s="207"/>
      <c r="J45" s="207"/>
      <c r="K45" s="207"/>
      <c r="L45" s="207"/>
      <c r="M45" s="207"/>
    </row>
    <row r="46" spans="1:13" ht="85.5" x14ac:dyDescent="0.25">
      <c r="A46" s="24"/>
      <c r="B46" s="26">
        <v>1</v>
      </c>
      <c r="C46" s="26">
        <v>1</v>
      </c>
      <c r="D46" s="25"/>
      <c r="E46" s="26">
        <v>2</v>
      </c>
      <c r="F46" s="25"/>
      <c r="G46" s="26">
        <v>2</v>
      </c>
      <c r="H46" s="25"/>
      <c r="I46" s="26">
        <v>3</v>
      </c>
      <c r="J46" s="163"/>
      <c r="K46" s="24"/>
      <c r="L46" s="24" t="s">
        <v>308</v>
      </c>
      <c r="M46" s="24"/>
    </row>
    <row r="47" spans="1:13" x14ac:dyDescent="0.25">
      <c r="A47" s="213"/>
      <c r="B47" s="213"/>
      <c r="C47" s="213"/>
      <c r="D47" s="213"/>
      <c r="E47" s="213"/>
      <c r="F47" s="213"/>
      <c r="G47" s="213"/>
      <c r="H47" s="213"/>
      <c r="I47" s="213"/>
      <c r="J47" s="213"/>
      <c r="K47" s="213"/>
      <c r="L47" s="213"/>
      <c r="M47" s="213"/>
    </row>
    <row r="48" spans="1:13" ht="15.75" x14ac:dyDescent="0.25">
      <c r="A48" s="17" t="s">
        <v>327</v>
      </c>
      <c r="B48" s="3"/>
      <c r="C48" s="3"/>
      <c r="D48" s="3"/>
      <c r="E48" s="3"/>
      <c r="F48" s="3"/>
      <c r="G48" s="3"/>
      <c r="H48" s="3"/>
      <c r="I48" s="3"/>
      <c r="J48" s="3"/>
      <c r="K48" s="3"/>
      <c r="L48" s="3"/>
      <c r="M48" s="3"/>
    </row>
    <row r="49" spans="1:13" s="169" customFormat="1" x14ac:dyDescent="0.25">
      <c r="A49" s="167" t="s">
        <v>328</v>
      </c>
      <c r="B49" s="168"/>
      <c r="C49" s="168"/>
      <c r="D49" s="168"/>
      <c r="E49" s="168"/>
      <c r="F49" s="168"/>
      <c r="G49" s="168"/>
      <c r="H49" s="168"/>
      <c r="I49" s="168"/>
      <c r="J49" s="168"/>
      <c r="K49" s="168"/>
      <c r="L49" s="168"/>
      <c r="M49" s="168"/>
    </row>
    <row r="50" spans="1:13" s="169" customFormat="1" x14ac:dyDescent="0.25">
      <c r="A50" s="170"/>
      <c r="B50" s="171"/>
      <c r="C50" s="233">
        <v>2022</v>
      </c>
      <c r="D50" s="233"/>
      <c r="E50" s="233">
        <v>2023</v>
      </c>
      <c r="F50" s="233"/>
      <c r="G50" s="233">
        <v>2024</v>
      </c>
      <c r="H50" s="233"/>
      <c r="I50" s="233">
        <v>2025</v>
      </c>
      <c r="J50" s="233"/>
      <c r="K50" s="233"/>
      <c r="L50" s="233"/>
      <c r="M50" s="233"/>
    </row>
    <row r="51" spans="1:13" s="169" customFormat="1" x14ac:dyDescent="0.25">
      <c r="A51" s="170"/>
      <c r="B51" s="172" t="s">
        <v>2</v>
      </c>
      <c r="C51" s="172" t="s">
        <v>3</v>
      </c>
      <c r="D51" s="172" t="s">
        <v>4</v>
      </c>
      <c r="E51" s="172" t="s">
        <v>3</v>
      </c>
      <c r="F51" s="172" t="s">
        <v>4</v>
      </c>
      <c r="G51" s="172" t="s">
        <v>3</v>
      </c>
      <c r="H51" s="172" t="s">
        <v>4</v>
      </c>
      <c r="I51" s="172" t="s">
        <v>5</v>
      </c>
      <c r="J51" s="172" t="s">
        <v>4</v>
      </c>
      <c r="K51" s="172" t="s">
        <v>6</v>
      </c>
      <c r="L51" s="172" t="s">
        <v>7</v>
      </c>
      <c r="M51" s="172" t="s">
        <v>8</v>
      </c>
    </row>
    <row r="52" spans="1:13" s="169" customFormat="1" x14ac:dyDescent="0.25">
      <c r="A52" s="173" t="s">
        <v>329</v>
      </c>
      <c r="B52" s="232" t="s">
        <v>330</v>
      </c>
      <c r="C52" s="232"/>
      <c r="D52" s="232"/>
      <c r="E52" s="232"/>
      <c r="F52" s="232"/>
      <c r="G52" s="232"/>
      <c r="H52" s="232"/>
      <c r="I52" s="232"/>
      <c r="J52" s="232"/>
      <c r="K52" s="232"/>
      <c r="L52" s="232"/>
      <c r="M52" s="232"/>
    </row>
    <row r="53" spans="1:13" ht="97.9" customHeight="1" x14ac:dyDescent="0.25">
      <c r="A53" s="24"/>
      <c r="B53" s="174" t="s">
        <v>331</v>
      </c>
      <c r="C53" s="174" t="s">
        <v>332</v>
      </c>
      <c r="D53" s="25"/>
      <c r="E53" s="174" t="s">
        <v>333</v>
      </c>
      <c r="F53" s="25"/>
      <c r="G53" s="174" t="s">
        <v>334</v>
      </c>
      <c r="H53" s="25"/>
      <c r="I53" s="174" t="s">
        <v>335</v>
      </c>
      <c r="J53" s="163"/>
      <c r="K53" s="24" t="s">
        <v>336</v>
      </c>
      <c r="L53" s="24" t="s">
        <v>337</v>
      </c>
      <c r="M53" s="24"/>
    </row>
    <row r="54" spans="1:13" x14ac:dyDescent="0.25">
      <c r="A54" s="23"/>
      <c r="B54" s="207"/>
      <c r="C54" s="207"/>
      <c r="D54" s="207"/>
      <c r="E54" s="207"/>
      <c r="F54" s="207"/>
      <c r="G54" s="207"/>
      <c r="H54" s="207"/>
      <c r="I54" s="207"/>
      <c r="J54" s="207"/>
      <c r="K54" s="207"/>
      <c r="L54" s="207"/>
      <c r="M54" s="207"/>
    </row>
    <row r="55" spans="1:13" ht="15.75" x14ac:dyDescent="0.25">
      <c r="A55" s="17" t="s">
        <v>338</v>
      </c>
      <c r="B55" s="3"/>
      <c r="C55" s="3"/>
      <c r="D55" s="3"/>
      <c r="E55" s="3"/>
      <c r="F55" s="3"/>
      <c r="G55" s="3"/>
      <c r="H55" s="3"/>
      <c r="I55" s="3"/>
      <c r="J55" s="3"/>
      <c r="K55" s="3"/>
      <c r="L55" s="3"/>
      <c r="M55" s="3"/>
    </row>
    <row r="56" spans="1:13" x14ac:dyDescent="0.25">
      <c r="A56" s="19" t="s">
        <v>339</v>
      </c>
      <c r="B56" s="3"/>
      <c r="C56" s="3"/>
      <c r="D56" s="3"/>
      <c r="E56" s="3"/>
      <c r="F56" s="3"/>
      <c r="G56" s="3"/>
      <c r="H56" s="3"/>
      <c r="I56" s="3"/>
      <c r="J56" s="3"/>
      <c r="K56" s="3"/>
      <c r="L56" s="3"/>
      <c r="M56" s="3"/>
    </row>
    <row r="57" spans="1:13" x14ac:dyDescent="0.25">
      <c r="A57" s="159"/>
      <c r="B57" s="159"/>
      <c r="C57" s="230">
        <v>2022</v>
      </c>
      <c r="D57" s="230"/>
      <c r="E57" s="230">
        <v>2023</v>
      </c>
      <c r="F57" s="230"/>
      <c r="G57" s="230">
        <v>2024</v>
      </c>
      <c r="H57" s="230"/>
      <c r="I57" s="230">
        <v>2025</v>
      </c>
      <c r="J57" s="230"/>
      <c r="K57" s="230"/>
      <c r="L57" s="230"/>
      <c r="M57" s="230"/>
    </row>
    <row r="58" spans="1:13" x14ac:dyDescent="0.25">
      <c r="A58" s="159"/>
      <c r="B58" s="160" t="s">
        <v>2</v>
      </c>
      <c r="C58" s="160" t="s">
        <v>3</v>
      </c>
      <c r="D58" s="160" t="s">
        <v>4</v>
      </c>
      <c r="E58" s="160" t="s">
        <v>3</v>
      </c>
      <c r="F58" s="160" t="s">
        <v>4</v>
      </c>
      <c r="G58" s="160" t="s">
        <v>3</v>
      </c>
      <c r="H58" s="160" t="s">
        <v>4</v>
      </c>
      <c r="I58" s="160" t="s">
        <v>5</v>
      </c>
      <c r="J58" s="160" t="s">
        <v>4</v>
      </c>
      <c r="K58" s="160" t="s">
        <v>6</v>
      </c>
      <c r="L58" s="160" t="s">
        <v>7</v>
      </c>
      <c r="M58" s="160" t="s">
        <v>8</v>
      </c>
    </row>
    <row r="59" spans="1:13" x14ac:dyDescent="0.25">
      <c r="A59" s="23" t="s">
        <v>340</v>
      </c>
      <c r="B59" s="207" t="s">
        <v>341</v>
      </c>
      <c r="C59" s="207"/>
      <c r="D59" s="207"/>
      <c r="E59" s="207"/>
      <c r="F59" s="207"/>
      <c r="G59" s="207"/>
      <c r="H59" s="207"/>
      <c r="I59" s="207"/>
      <c r="J59" s="207"/>
      <c r="K59" s="207"/>
      <c r="L59" s="207"/>
      <c r="M59" s="207"/>
    </row>
    <row r="60" spans="1:13" x14ac:dyDescent="0.25">
      <c r="A60" s="25"/>
      <c r="B60" s="137">
        <v>834558</v>
      </c>
      <c r="C60" s="137">
        <f>'(2) CPD Output Indicators (CPD)'!C65</f>
        <v>1000000</v>
      </c>
      <c r="D60" s="34"/>
      <c r="E60" s="137">
        <f>'(2) CPD Output Indicators (CPD)'!E65</f>
        <v>1200000</v>
      </c>
      <c r="F60" s="34"/>
      <c r="G60" s="137">
        <f>'(2) CPD Output Indicators (CPD)'!G65</f>
        <v>1400000</v>
      </c>
      <c r="H60" s="34"/>
      <c r="I60" s="137">
        <f>'(2) CPD Output Indicators (CPD)'!I65</f>
        <v>1600000</v>
      </c>
      <c r="J60" s="162"/>
      <c r="K60" s="25" t="s">
        <v>185</v>
      </c>
      <c r="L60" s="138" t="s">
        <v>342</v>
      </c>
      <c r="M60" s="25"/>
    </row>
    <row r="61" spans="1:13" x14ac:dyDescent="0.25">
      <c r="A61" s="175" t="s">
        <v>343</v>
      </c>
      <c r="B61" s="211" t="s">
        <v>344</v>
      </c>
      <c r="C61" s="211"/>
      <c r="D61" s="211"/>
      <c r="E61" s="211"/>
      <c r="F61" s="211"/>
      <c r="G61" s="211"/>
      <c r="H61" s="211"/>
      <c r="I61" s="211"/>
      <c r="J61" s="211"/>
      <c r="K61" s="211"/>
      <c r="L61" s="211"/>
      <c r="M61" s="211"/>
    </row>
    <row r="62" spans="1:13" x14ac:dyDescent="0.25">
      <c r="A62" s="25"/>
      <c r="B62" s="176">
        <f>B60-B64</f>
        <v>434558</v>
      </c>
      <c r="C62" s="137">
        <f>C60*0.6</f>
        <v>600000</v>
      </c>
      <c r="D62" s="34"/>
      <c r="E62" s="137">
        <f>E60*0.6</f>
        <v>720000</v>
      </c>
      <c r="F62" s="34"/>
      <c r="G62" s="141">
        <f>G60*0.6</f>
        <v>840000</v>
      </c>
      <c r="H62" s="34"/>
      <c r="I62" s="141">
        <f>I60*0.6</f>
        <v>960000</v>
      </c>
      <c r="J62" s="132"/>
      <c r="K62" s="25"/>
      <c r="L62" s="25"/>
      <c r="M62" s="25"/>
    </row>
    <row r="63" spans="1:13" x14ac:dyDescent="0.25">
      <c r="A63" s="175" t="s">
        <v>345</v>
      </c>
      <c r="B63" s="211" t="s">
        <v>346</v>
      </c>
      <c r="C63" s="211"/>
      <c r="D63" s="211"/>
      <c r="E63" s="211"/>
      <c r="F63" s="211"/>
      <c r="G63" s="211"/>
      <c r="H63" s="211"/>
      <c r="I63" s="211"/>
      <c r="J63" s="211"/>
      <c r="K63" s="211"/>
      <c r="L63" s="211"/>
      <c r="M63" s="211"/>
    </row>
    <row r="64" spans="1:13" x14ac:dyDescent="0.25">
      <c r="A64" s="25"/>
      <c r="B64" s="176">
        <v>400000</v>
      </c>
      <c r="C64" s="137">
        <f>C60*0.4</f>
        <v>400000</v>
      </c>
      <c r="D64" s="34"/>
      <c r="E64" s="137">
        <f>E60*0.4</f>
        <v>480000</v>
      </c>
      <c r="F64" s="34"/>
      <c r="G64" s="141">
        <f>G60*0.4</f>
        <v>560000</v>
      </c>
      <c r="H64" s="34"/>
      <c r="I64" s="141">
        <f>I60*0.4</f>
        <v>640000</v>
      </c>
      <c r="J64" s="132"/>
      <c r="K64" s="25"/>
      <c r="L64" s="25"/>
      <c r="M64" s="25"/>
    </row>
    <row r="65" spans="1:13" x14ac:dyDescent="0.25">
      <c r="A65" s="222"/>
      <c r="B65" s="223"/>
      <c r="C65" s="223"/>
      <c r="D65" s="223"/>
      <c r="E65" s="223"/>
      <c r="F65" s="223"/>
      <c r="G65" s="223"/>
      <c r="H65" s="223"/>
      <c r="I65" s="223"/>
      <c r="J65" s="223"/>
      <c r="K65" s="223"/>
      <c r="L65" s="223"/>
      <c r="M65" s="224"/>
    </row>
    <row r="66" spans="1:13" ht="15.75" x14ac:dyDescent="0.25">
      <c r="A66" s="17" t="s">
        <v>247</v>
      </c>
      <c r="B66" s="3"/>
      <c r="C66" s="3"/>
      <c r="D66" s="3"/>
      <c r="E66" s="3"/>
      <c r="F66" s="3"/>
      <c r="G66" s="3"/>
      <c r="H66" s="3"/>
      <c r="I66" s="3"/>
      <c r="J66" s="3"/>
      <c r="K66" s="3"/>
      <c r="L66" s="3"/>
      <c r="M66" s="3"/>
    </row>
    <row r="67" spans="1:13" x14ac:dyDescent="0.25">
      <c r="A67" s="19" t="s">
        <v>347</v>
      </c>
      <c r="B67" s="3"/>
      <c r="C67" s="3"/>
      <c r="D67" s="3"/>
      <c r="E67" s="3"/>
      <c r="F67" s="3"/>
      <c r="G67" s="3"/>
      <c r="H67" s="3"/>
      <c r="I67" s="3"/>
      <c r="J67" s="3"/>
      <c r="K67" s="3"/>
      <c r="L67" s="3"/>
      <c r="M67" s="3"/>
    </row>
    <row r="68" spans="1:13" x14ac:dyDescent="0.25">
      <c r="A68" s="159"/>
      <c r="B68" s="159"/>
      <c r="C68" s="230">
        <v>2022</v>
      </c>
      <c r="D68" s="230"/>
      <c r="E68" s="230">
        <v>2023</v>
      </c>
      <c r="F68" s="230"/>
      <c r="G68" s="230">
        <v>2024</v>
      </c>
      <c r="H68" s="230"/>
      <c r="I68" s="230">
        <v>2025</v>
      </c>
      <c r="J68" s="230"/>
      <c r="K68" s="230"/>
      <c r="L68" s="230"/>
      <c r="M68" s="230"/>
    </row>
    <row r="69" spans="1:13" x14ac:dyDescent="0.25">
      <c r="A69" s="159"/>
      <c r="B69" s="160" t="s">
        <v>2</v>
      </c>
      <c r="C69" s="160" t="s">
        <v>3</v>
      </c>
      <c r="D69" s="160" t="s">
        <v>4</v>
      </c>
      <c r="E69" s="160" t="s">
        <v>3</v>
      </c>
      <c r="F69" s="160" t="s">
        <v>4</v>
      </c>
      <c r="G69" s="160" t="s">
        <v>3</v>
      </c>
      <c r="H69" s="160" t="s">
        <v>4</v>
      </c>
      <c r="I69" s="160" t="s">
        <v>5</v>
      </c>
      <c r="J69" s="160" t="s">
        <v>4</v>
      </c>
      <c r="K69" s="160" t="s">
        <v>6</v>
      </c>
      <c r="L69" s="160" t="s">
        <v>7</v>
      </c>
      <c r="M69" s="160" t="s">
        <v>8</v>
      </c>
    </row>
    <row r="70" spans="1:13" x14ac:dyDescent="0.25">
      <c r="A70" s="23" t="s">
        <v>46</v>
      </c>
      <c r="B70" s="207" t="s">
        <v>348</v>
      </c>
      <c r="C70" s="207"/>
      <c r="D70" s="207"/>
      <c r="E70" s="207"/>
      <c r="F70" s="207"/>
      <c r="G70" s="207"/>
      <c r="H70" s="207"/>
      <c r="I70" s="207"/>
      <c r="J70" s="207"/>
      <c r="K70" s="207"/>
      <c r="L70" s="207"/>
      <c r="M70" s="207"/>
    </row>
    <row r="71" spans="1:13" x14ac:dyDescent="0.25">
      <c r="A71" s="24"/>
      <c r="B71" s="24"/>
      <c r="C71" s="24"/>
      <c r="D71" s="24"/>
      <c r="E71" s="24"/>
      <c r="F71" s="24"/>
      <c r="G71" s="24"/>
      <c r="H71" s="24"/>
      <c r="I71" s="24"/>
      <c r="J71" s="24"/>
      <c r="K71" s="24"/>
      <c r="L71" s="24"/>
      <c r="M71" s="24"/>
    </row>
    <row r="72" spans="1:13" x14ac:dyDescent="0.25">
      <c r="A72" s="23" t="s">
        <v>349</v>
      </c>
      <c r="B72" s="207" t="s">
        <v>350</v>
      </c>
      <c r="C72" s="207"/>
      <c r="D72" s="207"/>
      <c r="E72" s="207"/>
      <c r="F72" s="207"/>
      <c r="G72" s="207"/>
      <c r="H72" s="207"/>
      <c r="I72" s="207"/>
      <c r="J72" s="207"/>
      <c r="K72" s="207"/>
      <c r="L72" s="207"/>
      <c r="M72" s="207"/>
    </row>
    <row r="73" spans="1:13" ht="71.25" x14ac:dyDescent="0.25">
      <c r="A73" s="24"/>
      <c r="B73" s="26">
        <v>2</v>
      </c>
      <c r="C73" s="26">
        <v>2</v>
      </c>
      <c r="D73" s="25"/>
      <c r="E73" s="26">
        <v>2</v>
      </c>
      <c r="F73" s="25"/>
      <c r="G73" s="26">
        <v>3</v>
      </c>
      <c r="H73" s="25"/>
      <c r="I73" s="26">
        <v>4</v>
      </c>
      <c r="J73" s="107"/>
      <c r="K73" s="24" t="s">
        <v>351</v>
      </c>
      <c r="L73" s="24" t="s">
        <v>251</v>
      </c>
      <c r="M73" s="24"/>
    </row>
    <row r="74" spans="1:13" x14ac:dyDescent="0.25">
      <c r="A74" s="23" t="s">
        <v>352</v>
      </c>
      <c r="B74" s="207" t="s">
        <v>353</v>
      </c>
      <c r="C74" s="207"/>
      <c r="D74" s="207"/>
      <c r="E74" s="207"/>
      <c r="F74" s="207"/>
      <c r="G74" s="207"/>
      <c r="H74" s="207"/>
      <c r="I74" s="207"/>
      <c r="J74" s="207"/>
      <c r="K74" s="207"/>
      <c r="L74" s="207"/>
      <c r="M74" s="207"/>
    </row>
    <row r="75" spans="1:13" ht="99.75" x14ac:dyDescent="0.25">
      <c r="A75" s="24"/>
      <c r="B75" s="26">
        <v>2</v>
      </c>
      <c r="C75" s="26">
        <v>2</v>
      </c>
      <c r="D75" s="25"/>
      <c r="E75" s="26">
        <v>2</v>
      </c>
      <c r="F75" s="25"/>
      <c r="G75" s="26">
        <v>3</v>
      </c>
      <c r="H75" s="25"/>
      <c r="I75" s="26">
        <v>4</v>
      </c>
      <c r="J75" s="107"/>
      <c r="K75" s="24" t="s">
        <v>285</v>
      </c>
      <c r="L75" s="24" t="s">
        <v>354</v>
      </c>
      <c r="M75" s="24"/>
    </row>
    <row r="76" spans="1:13" s="158" customFormat="1" x14ac:dyDescent="0.25">
      <c r="A76" s="156" t="s">
        <v>355</v>
      </c>
      <c r="B76" s="157"/>
      <c r="C76" s="157"/>
      <c r="D76" s="157"/>
      <c r="E76" s="157"/>
      <c r="F76" s="157"/>
      <c r="G76" s="157"/>
      <c r="H76" s="157"/>
      <c r="I76" s="157"/>
      <c r="J76" s="157"/>
      <c r="K76" s="157"/>
      <c r="L76" s="157"/>
      <c r="M76" s="157"/>
    </row>
    <row r="77" spans="1:13" x14ac:dyDescent="0.25">
      <c r="A77" s="159"/>
      <c r="B77" s="159"/>
      <c r="C77" s="230">
        <v>2022</v>
      </c>
      <c r="D77" s="230"/>
      <c r="E77" s="230">
        <v>2023</v>
      </c>
      <c r="F77" s="230"/>
      <c r="G77" s="230">
        <v>2024</v>
      </c>
      <c r="H77" s="230"/>
      <c r="I77" s="230">
        <v>2025</v>
      </c>
      <c r="J77" s="230"/>
      <c r="K77" s="230"/>
      <c r="L77" s="230"/>
      <c r="M77" s="230"/>
    </row>
    <row r="78" spans="1:13" x14ac:dyDescent="0.25">
      <c r="A78" s="159"/>
      <c r="B78" s="160" t="s">
        <v>2</v>
      </c>
      <c r="C78" s="160" t="s">
        <v>3</v>
      </c>
      <c r="D78" s="160" t="s">
        <v>4</v>
      </c>
      <c r="E78" s="160" t="s">
        <v>3</v>
      </c>
      <c r="F78" s="160" t="s">
        <v>4</v>
      </c>
      <c r="G78" s="160" t="s">
        <v>3</v>
      </c>
      <c r="H78" s="160" t="s">
        <v>4</v>
      </c>
      <c r="I78" s="160" t="s">
        <v>5</v>
      </c>
      <c r="J78" s="160" t="s">
        <v>4</v>
      </c>
      <c r="K78" s="160" t="s">
        <v>6</v>
      </c>
      <c r="L78" s="160" t="s">
        <v>7</v>
      </c>
      <c r="M78" s="160" t="s">
        <v>8</v>
      </c>
    </row>
    <row r="79" spans="1:13" s="158" customFormat="1" x14ac:dyDescent="0.25">
      <c r="A79" s="177" t="s">
        <v>356</v>
      </c>
      <c r="B79" s="227" t="s">
        <v>357</v>
      </c>
      <c r="C79" s="227"/>
      <c r="D79" s="227"/>
      <c r="E79" s="227"/>
      <c r="F79" s="227"/>
      <c r="G79" s="227"/>
      <c r="H79" s="227"/>
      <c r="I79" s="227"/>
      <c r="J79" s="227"/>
      <c r="K79" s="227"/>
      <c r="L79" s="227"/>
      <c r="M79" s="227"/>
    </row>
    <row r="80" spans="1:13" s="158" customFormat="1" ht="28.5" x14ac:dyDescent="0.25">
      <c r="A80" s="177" t="s">
        <v>358</v>
      </c>
      <c r="B80" s="178">
        <f>B82+B81</f>
        <v>17961</v>
      </c>
      <c r="C80" s="178">
        <f>C82+C81</f>
        <v>18859.05</v>
      </c>
      <c r="D80" s="178"/>
      <c r="E80" s="178">
        <f>E82+E81</f>
        <v>19802.002500000002</v>
      </c>
      <c r="F80" s="178"/>
      <c r="G80" s="178">
        <f>G82+G81</f>
        <v>20792.102625000003</v>
      </c>
      <c r="H80" s="178"/>
      <c r="I80" s="178">
        <f>I82+I81</f>
        <v>21831.707756250005</v>
      </c>
      <c r="J80" s="178"/>
      <c r="K80" s="179" t="s">
        <v>359</v>
      </c>
      <c r="L80" s="179" t="s">
        <v>360</v>
      </c>
      <c r="M80" s="180"/>
    </row>
    <row r="81" spans="1:13" x14ac:dyDescent="0.25">
      <c r="A81" s="181" t="s">
        <v>361</v>
      </c>
      <c r="B81" s="137">
        <v>4526</v>
      </c>
      <c r="C81" s="137">
        <f>B81*1.05</f>
        <v>4752.3</v>
      </c>
      <c r="D81" s="30"/>
      <c r="E81" s="137">
        <f>C81*1.05</f>
        <v>4989.915</v>
      </c>
      <c r="F81" s="30"/>
      <c r="G81" s="137">
        <f>E81*1.05</f>
        <v>5239.41075</v>
      </c>
      <c r="H81" s="30"/>
      <c r="I81" s="137">
        <f>G81*1.05</f>
        <v>5501.3812875000003</v>
      </c>
      <c r="J81" s="30"/>
      <c r="K81" s="24" t="s">
        <v>359</v>
      </c>
      <c r="L81" s="24"/>
      <c r="M81" s="24"/>
    </row>
    <row r="82" spans="1:13" x14ac:dyDescent="0.25">
      <c r="A82" s="181" t="s">
        <v>362</v>
      </c>
      <c r="B82" s="137">
        <v>13435</v>
      </c>
      <c r="C82" s="137">
        <f>B82*1.05</f>
        <v>14106.75</v>
      </c>
      <c r="D82" s="30"/>
      <c r="E82" s="137">
        <f>C82*1.05</f>
        <v>14812.087500000001</v>
      </c>
      <c r="F82" s="30"/>
      <c r="G82" s="137">
        <f>E82*1.05</f>
        <v>15552.691875000002</v>
      </c>
      <c r="H82" s="30"/>
      <c r="I82" s="137">
        <f>G82*1.05</f>
        <v>16330.326468750003</v>
      </c>
      <c r="J82" s="30"/>
      <c r="K82" s="24" t="s">
        <v>359</v>
      </c>
      <c r="L82" s="24"/>
      <c r="M82" s="24"/>
    </row>
    <row r="83" spans="1:13" x14ac:dyDescent="0.25">
      <c r="A83" s="213"/>
      <c r="B83" s="214"/>
      <c r="C83" s="214"/>
      <c r="D83" s="214"/>
      <c r="E83" s="214"/>
      <c r="F83" s="214"/>
      <c r="G83" s="214"/>
      <c r="H83" s="214"/>
      <c r="I83" s="214"/>
      <c r="J83" s="214"/>
      <c r="K83" s="214"/>
      <c r="L83" s="214"/>
      <c r="M83" s="215"/>
    </row>
    <row r="84" spans="1:13" ht="15.75" x14ac:dyDescent="0.25">
      <c r="A84" s="17" t="s">
        <v>259</v>
      </c>
      <c r="B84" s="3"/>
      <c r="C84" s="3"/>
      <c r="D84" s="3"/>
      <c r="E84" s="3"/>
      <c r="F84" s="3"/>
      <c r="G84" s="3"/>
      <c r="H84" s="3"/>
      <c r="I84" s="3"/>
      <c r="J84" s="3"/>
      <c r="K84" s="3"/>
      <c r="L84" s="3"/>
      <c r="M84" s="3"/>
    </row>
    <row r="85" spans="1:13" x14ac:dyDescent="0.25">
      <c r="A85" s="19" t="s">
        <v>363</v>
      </c>
      <c r="B85" s="3"/>
      <c r="C85" s="3"/>
      <c r="D85" s="3"/>
      <c r="E85" s="3"/>
      <c r="F85" s="3"/>
      <c r="G85" s="3"/>
      <c r="H85" s="3"/>
      <c r="I85" s="3"/>
      <c r="J85" s="3"/>
      <c r="K85" s="3"/>
      <c r="L85" s="3"/>
      <c r="M85" s="3"/>
    </row>
    <row r="86" spans="1:13" x14ac:dyDescent="0.25">
      <c r="A86" s="159"/>
      <c r="B86" s="159"/>
      <c r="C86" s="230">
        <v>2022</v>
      </c>
      <c r="D86" s="230"/>
      <c r="E86" s="230">
        <v>2023</v>
      </c>
      <c r="F86" s="230"/>
      <c r="G86" s="230">
        <v>2024</v>
      </c>
      <c r="H86" s="230"/>
      <c r="I86" s="230">
        <v>2025</v>
      </c>
      <c r="J86" s="230"/>
      <c r="K86" s="230"/>
      <c r="L86" s="230"/>
      <c r="M86" s="230"/>
    </row>
    <row r="87" spans="1:13" x14ac:dyDescent="0.25">
      <c r="A87" s="159"/>
      <c r="B87" s="160" t="s">
        <v>2</v>
      </c>
      <c r="C87" s="160" t="s">
        <v>3</v>
      </c>
      <c r="D87" s="160" t="s">
        <v>4</v>
      </c>
      <c r="E87" s="160" t="s">
        <v>3</v>
      </c>
      <c r="F87" s="160" t="s">
        <v>4</v>
      </c>
      <c r="G87" s="160" t="s">
        <v>3</v>
      </c>
      <c r="H87" s="160" t="s">
        <v>4</v>
      </c>
      <c r="I87" s="160" t="s">
        <v>5</v>
      </c>
      <c r="J87" s="160" t="s">
        <v>4</v>
      </c>
      <c r="K87" s="160" t="s">
        <v>6</v>
      </c>
      <c r="L87" s="160" t="s">
        <v>7</v>
      </c>
      <c r="M87" s="160" t="s">
        <v>8</v>
      </c>
    </row>
    <row r="88" spans="1:13" x14ac:dyDescent="0.25">
      <c r="A88" s="23" t="s">
        <v>66</v>
      </c>
      <c r="B88" s="207" t="s">
        <v>364</v>
      </c>
      <c r="C88" s="207"/>
      <c r="D88" s="207"/>
      <c r="E88" s="207"/>
      <c r="F88" s="207"/>
      <c r="G88" s="207"/>
      <c r="H88" s="207"/>
      <c r="I88" s="207"/>
      <c r="J88" s="207"/>
      <c r="K88" s="207"/>
      <c r="L88" s="207"/>
      <c r="M88" s="207"/>
    </row>
    <row r="89" spans="1:13" x14ac:dyDescent="0.25">
      <c r="A89" s="24"/>
      <c r="B89" s="26">
        <v>1</v>
      </c>
      <c r="C89" s="26">
        <v>2</v>
      </c>
      <c r="D89" s="25"/>
      <c r="E89" s="26">
        <v>2</v>
      </c>
      <c r="F89" s="25"/>
      <c r="G89" s="26">
        <v>3</v>
      </c>
      <c r="H89" s="25"/>
      <c r="I89" s="26">
        <v>3</v>
      </c>
      <c r="J89" s="163"/>
      <c r="K89" s="24" t="s">
        <v>288</v>
      </c>
      <c r="L89" s="24" t="s">
        <v>365</v>
      </c>
      <c r="M89" s="24"/>
    </row>
    <row r="90" spans="1:13" x14ac:dyDescent="0.25">
      <c r="A90" s="213"/>
      <c r="B90" s="214"/>
      <c r="C90" s="214"/>
      <c r="D90" s="214"/>
      <c r="E90" s="214"/>
      <c r="F90" s="214"/>
      <c r="G90" s="214"/>
      <c r="H90" s="214"/>
      <c r="I90" s="214"/>
      <c r="J90" s="214"/>
      <c r="K90" s="214"/>
      <c r="L90" s="214"/>
      <c r="M90" s="215"/>
    </row>
    <row r="91" spans="1:13" ht="15.75" x14ac:dyDescent="0.25">
      <c r="A91" s="17" t="s">
        <v>273</v>
      </c>
      <c r="B91" s="3"/>
      <c r="C91" s="3"/>
      <c r="D91" s="3"/>
      <c r="E91" s="3"/>
      <c r="F91" s="3"/>
      <c r="G91" s="182"/>
      <c r="H91" s="3"/>
      <c r="I91" s="3"/>
      <c r="J91" s="3"/>
      <c r="K91" s="3"/>
      <c r="L91" s="3"/>
      <c r="M91" s="3"/>
    </row>
    <row r="92" spans="1:13" x14ac:dyDescent="0.25">
      <c r="A92" s="183" t="s">
        <v>366</v>
      </c>
      <c r="B92" s="3"/>
      <c r="C92" s="3"/>
      <c r="D92" s="3"/>
      <c r="E92" s="3"/>
      <c r="F92" s="3"/>
      <c r="G92" s="3"/>
      <c r="H92" s="3"/>
      <c r="I92" s="3"/>
      <c r="J92" s="3"/>
      <c r="K92" s="3"/>
      <c r="L92" s="3"/>
      <c r="M92" s="3"/>
    </row>
    <row r="93" spans="1:13" x14ac:dyDescent="0.25">
      <c r="A93" s="184"/>
      <c r="B93" s="184"/>
      <c r="C93" s="231">
        <v>2022</v>
      </c>
      <c r="D93" s="231"/>
      <c r="E93" s="231">
        <v>2023</v>
      </c>
      <c r="F93" s="231"/>
      <c r="G93" s="231">
        <v>2024</v>
      </c>
      <c r="H93" s="231"/>
      <c r="I93" s="231">
        <v>2025</v>
      </c>
      <c r="J93" s="231"/>
      <c r="K93" s="231"/>
      <c r="L93" s="231"/>
      <c r="M93" s="231"/>
    </row>
    <row r="94" spans="1:13" x14ac:dyDescent="0.25">
      <c r="A94" s="184"/>
      <c r="B94" s="185" t="s">
        <v>2</v>
      </c>
      <c r="C94" s="185" t="s">
        <v>3</v>
      </c>
      <c r="D94" s="185" t="s">
        <v>4</v>
      </c>
      <c r="E94" s="185" t="s">
        <v>3</v>
      </c>
      <c r="F94" s="185" t="s">
        <v>4</v>
      </c>
      <c r="G94" s="185" t="s">
        <v>3</v>
      </c>
      <c r="H94" s="185" t="s">
        <v>4</v>
      </c>
      <c r="I94" s="185" t="s">
        <v>5</v>
      </c>
      <c r="J94" s="185" t="s">
        <v>4</v>
      </c>
      <c r="K94" s="185" t="s">
        <v>6</v>
      </c>
      <c r="L94" s="185" t="s">
        <v>7</v>
      </c>
      <c r="M94" s="185" t="s">
        <v>8</v>
      </c>
    </row>
    <row r="95" spans="1:13" x14ac:dyDescent="0.25">
      <c r="A95" s="186" t="s">
        <v>39</v>
      </c>
      <c r="B95" s="229" t="s">
        <v>367</v>
      </c>
      <c r="C95" s="229"/>
      <c r="D95" s="229"/>
      <c r="E95" s="229"/>
      <c r="F95" s="229"/>
      <c r="G95" s="229"/>
      <c r="H95" s="229"/>
      <c r="I95" s="229"/>
      <c r="J95" s="229"/>
      <c r="K95" s="229"/>
      <c r="L95" s="229"/>
      <c r="M95" s="229"/>
    </row>
    <row r="96" spans="1:13" x14ac:dyDescent="0.25">
      <c r="A96" s="187"/>
      <c r="B96" s="188">
        <v>2</v>
      </c>
      <c r="C96" s="188">
        <v>4</v>
      </c>
      <c r="D96" s="189"/>
      <c r="E96" s="188">
        <v>5</v>
      </c>
      <c r="F96" s="189"/>
      <c r="G96" s="188">
        <v>6</v>
      </c>
      <c r="H96" s="189"/>
      <c r="I96" s="188">
        <v>7</v>
      </c>
      <c r="J96" s="190"/>
      <c r="K96" s="187"/>
      <c r="L96" s="191" t="s">
        <v>368</v>
      </c>
      <c r="M96" s="187"/>
    </row>
    <row r="97" spans="1:13" x14ac:dyDescent="0.25">
      <c r="A97" s="213"/>
      <c r="B97" s="214"/>
      <c r="C97" s="214"/>
      <c r="D97" s="214"/>
      <c r="E97" s="214"/>
      <c r="F97" s="214"/>
      <c r="G97" s="214"/>
      <c r="H97" s="214"/>
      <c r="I97" s="214"/>
      <c r="J97" s="214"/>
      <c r="K97" s="214"/>
      <c r="L97" s="214"/>
      <c r="M97" s="215"/>
    </row>
    <row r="98" spans="1:13" ht="15.75" x14ac:dyDescent="0.25">
      <c r="A98" s="17" t="s">
        <v>289</v>
      </c>
      <c r="B98" s="3"/>
      <c r="C98" s="3"/>
      <c r="D98" s="3"/>
      <c r="E98" s="3"/>
      <c r="F98" s="3"/>
      <c r="G98" s="3"/>
      <c r="H98" s="3"/>
      <c r="I98" s="3"/>
      <c r="J98" s="3"/>
      <c r="K98" s="3"/>
      <c r="L98" s="3"/>
      <c r="M98" s="3"/>
    </row>
    <row r="99" spans="1:13" x14ac:dyDescent="0.25">
      <c r="A99" s="19" t="s">
        <v>369</v>
      </c>
      <c r="B99" s="3"/>
      <c r="C99" s="3"/>
      <c r="D99" s="3"/>
      <c r="E99" s="3"/>
      <c r="F99" s="3"/>
      <c r="G99" s="3"/>
      <c r="H99" s="3"/>
      <c r="I99" s="3"/>
      <c r="J99" s="3"/>
      <c r="K99" s="3"/>
      <c r="L99" s="3"/>
      <c r="M99" s="3"/>
    </row>
    <row r="100" spans="1:13" x14ac:dyDescent="0.25">
      <c r="A100" s="159"/>
      <c r="B100" s="159"/>
      <c r="C100" s="230">
        <v>2022</v>
      </c>
      <c r="D100" s="230"/>
      <c r="E100" s="230">
        <v>2023</v>
      </c>
      <c r="F100" s="230"/>
      <c r="G100" s="230">
        <v>2024</v>
      </c>
      <c r="H100" s="230"/>
      <c r="I100" s="230">
        <v>2025</v>
      </c>
      <c r="J100" s="230"/>
      <c r="K100" s="230"/>
      <c r="L100" s="230"/>
      <c r="M100" s="230"/>
    </row>
    <row r="101" spans="1:13" x14ac:dyDescent="0.25">
      <c r="A101" s="159"/>
      <c r="B101" s="160" t="s">
        <v>2</v>
      </c>
      <c r="C101" s="160" t="s">
        <v>3</v>
      </c>
      <c r="D101" s="160" t="s">
        <v>4</v>
      </c>
      <c r="E101" s="160" t="s">
        <v>3</v>
      </c>
      <c r="F101" s="160" t="s">
        <v>4</v>
      </c>
      <c r="G101" s="160" t="s">
        <v>3</v>
      </c>
      <c r="H101" s="160" t="s">
        <v>4</v>
      </c>
      <c r="I101" s="160" t="s">
        <v>5</v>
      </c>
      <c r="J101" s="160" t="s">
        <v>4</v>
      </c>
      <c r="K101" s="160" t="s">
        <v>6</v>
      </c>
      <c r="L101" s="160" t="s">
        <v>7</v>
      </c>
      <c r="M101" s="160" t="s">
        <v>8</v>
      </c>
    </row>
    <row r="102" spans="1:13" x14ac:dyDescent="0.25">
      <c r="A102" s="23" t="s">
        <v>370</v>
      </c>
      <c r="B102" s="207" t="s">
        <v>371</v>
      </c>
      <c r="C102" s="207"/>
      <c r="D102" s="207"/>
      <c r="E102" s="207"/>
      <c r="F102" s="207"/>
      <c r="G102" s="207"/>
      <c r="H102" s="207"/>
      <c r="I102" s="207"/>
      <c r="J102" s="207"/>
      <c r="K102" s="207"/>
      <c r="L102" s="207"/>
      <c r="M102" s="207"/>
    </row>
    <row r="103" spans="1:13" ht="114" x14ac:dyDescent="0.25">
      <c r="A103" s="24"/>
      <c r="B103" s="26">
        <v>2</v>
      </c>
      <c r="C103" s="26">
        <v>2</v>
      </c>
      <c r="D103" s="25"/>
      <c r="E103" s="26">
        <v>2</v>
      </c>
      <c r="F103" s="25"/>
      <c r="G103" s="26">
        <v>3</v>
      </c>
      <c r="H103" s="25"/>
      <c r="I103" s="26">
        <v>4</v>
      </c>
      <c r="J103" s="163"/>
      <c r="K103" s="24"/>
      <c r="L103" s="24" t="s">
        <v>372</v>
      </c>
      <c r="M103" s="24"/>
    </row>
    <row r="104" spans="1:13" s="194" customFormat="1" x14ac:dyDescent="0.25">
      <c r="A104" s="192" t="s">
        <v>373</v>
      </c>
      <c r="B104" s="193"/>
      <c r="C104" s="193"/>
      <c r="D104" s="193"/>
      <c r="E104" s="193"/>
      <c r="F104" s="193"/>
      <c r="G104" s="193"/>
      <c r="H104" s="193"/>
      <c r="I104" s="193"/>
      <c r="J104" s="193"/>
      <c r="K104" s="193"/>
      <c r="L104" s="193"/>
      <c r="M104" s="193"/>
    </row>
    <row r="105" spans="1:13" s="194" customFormat="1" x14ac:dyDescent="0.25">
      <c r="A105" s="195"/>
      <c r="B105" s="195"/>
      <c r="C105" s="228">
        <v>2022</v>
      </c>
      <c r="D105" s="228"/>
      <c r="E105" s="228">
        <v>2023</v>
      </c>
      <c r="F105" s="228"/>
      <c r="G105" s="228">
        <v>2024</v>
      </c>
      <c r="H105" s="228"/>
      <c r="I105" s="228">
        <v>2025</v>
      </c>
      <c r="J105" s="228"/>
      <c r="K105" s="228"/>
      <c r="L105" s="228"/>
      <c r="M105" s="228"/>
    </row>
    <row r="106" spans="1:13" s="194" customFormat="1" x14ac:dyDescent="0.25">
      <c r="A106" s="195"/>
      <c r="B106" s="196" t="s">
        <v>2</v>
      </c>
      <c r="C106" s="196" t="s">
        <v>3</v>
      </c>
      <c r="D106" s="196" t="s">
        <v>4</v>
      </c>
      <c r="E106" s="196" t="s">
        <v>3</v>
      </c>
      <c r="F106" s="196" t="s">
        <v>4</v>
      </c>
      <c r="G106" s="196" t="s">
        <v>3</v>
      </c>
      <c r="H106" s="196" t="s">
        <v>4</v>
      </c>
      <c r="I106" s="196" t="s">
        <v>5</v>
      </c>
      <c r="J106" s="196" t="s">
        <v>4</v>
      </c>
      <c r="K106" s="196" t="s">
        <v>6</v>
      </c>
      <c r="L106" s="196" t="s">
        <v>7</v>
      </c>
      <c r="M106" s="196" t="s">
        <v>8</v>
      </c>
    </row>
    <row r="107" spans="1:13" s="158" customFormat="1" x14ac:dyDescent="0.25">
      <c r="A107" s="177" t="s">
        <v>374</v>
      </c>
      <c r="B107" s="227" t="s">
        <v>375</v>
      </c>
      <c r="C107" s="227"/>
      <c r="D107" s="227"/>
      <c r="E107" s="227"/>
      <c r="F107" s="227"/>
      <c r="G107" s="227"/>
      <c r="H107" s="227"/>
      <c r="I107" s="227"/>
      <c r="J107" s="227"/>
      <c r="K107" s="227"/>
      <c r="L107" s="227"/>
      <c r="M107" s="227"/>
    </row>
    <row r="108" spans="1:13" s="158" customFormat="1" x14ac:dyDescent="0.25">
      <c r="A108" s="197"/>
      <c r="B108" s="198">
        <v>4</v>
      </c>
      <c r="C108" s="198">
        <v>6</v>
      </c>
      <c r="D108" s="199"/>
      <c r="E108" s="198">
        <v>7</v>
      </c>
      <c r="F108" s="199"/>
      <c r="G108" s="198">
        <v>8</v>
      </c>
      <c r="H108" s="199"/>
      <c r="I108" s="198">
        <v>9</v>
      </c>
      <c r="J108" s="200"/>
      <c r="K108" s="197"/>
      <c r="L108" s="197"/>
      <c r="M108" s="197"/>
    </row>
  </sheetData>
  <mergeCells count="104">
    <mergeCell ref="C3:D3"/>
    <mergeCell ref="E3:F3"/>
    <mergeCell ref="G3:H3"/>
    <mergeCell ref="I3:J3"/>
    <mergeCell ref="K3:M3"/>
    <mergeCell ref="B5:M5"/>
    <mergeCell ref="B12:M12"/>
    <mergeCell ref="C15:D15"/>
    <mergeCell ref="E15:F15"/>
    <mergeCell ref="G15:H15"/>
    <mergeCell ref="I15:J15"/>
    <mergeCell ref="K15:M15"/>
    <mergeCell ref="A7:M7"/>
    <mergeCell ref="C10:D10"/>
    <mergeCell ref="E10:F10"/>
    <mergeCell ref="G10:H10"/>
    <mergeCell ref="I10:J10"/>
    <mergeCell ref="K10:M10"/>
    <mergeCell ref="B22:M22"/>
    <mergeCell ref="A24:M24"/>
    <mergeCell ref="C27:D27"/>
    <mergeCell ref="E27:F27"/>
    <mergeCell ref="G27:H27"/>
    <mergeCell ref="I27:J27"/>
    <mergeCell ref="K27:M27"/>
    <mergeCell ref="B17:M17"/>
    <mergeCell ref="C20:D20"/>
    <mergeCell ref="E20:F20"/>
    <mergeCell ref="G20:H20"/>
    <mergeCell ref="I20:J20"/>
    <mergeCell ref="K20:M20"/>
    <mergeCell ref="B34:M34"/>
    <mergeCell ref="B36:M36"/>
    <mergeCell ref="B38:M38"/>
    <mergeCell ref="C43:D43"/>
    <mergeCell ref="E43:F43"/>
    <mergeCell ref="G43:H43"/>
    <mergeCell ref="I43:J43"/>
    <mergeCell ref="K43:M43"/>
    <mergeCell ref="B29:M29"/>
    <mergeCell ref="C32:D32"/>
    <mergeCell ref="E32:F32"/>
    <mergeCell ref="G32:H32"/>
    <mergeCell ref="I32:J32"/>
    <mergeCell ref="K32:M32"/>
    <mergeCell ref="B52:M52"/>
    <mergeCell ref="B54:M54"/>
    <mergeCell ref="C57:D57"/>
    <mergeCell ref="E57:F57"/>
    <mergeCell ref="G57:H57"/>
    <mergeCell ref="I57:J57"/>
    <mergeCell ref="K57:M57"/>
    <mergeCell ref="B45:M45"/>
    <mergeCell ref="A47:M47"/>
    <mergeCell ref="C50:D50"/>
    <mergeCell ref="E50:F50"/>
    <mergeCell ref="G50:H50"/>
    <mergeCell ref="I50:J50"/>
    <mergeCell ref="K50:M50"/>
    <mergeCell ref="B70:M70"/>
    <mergeCell ref="B72:M72"/>
    <mergeCell ref="B74:M74"/>
    <mergeCell ref="C77:D77"/>
    <mergeCell ref="E77:F77"/>
    <mergeCell ref="G77:H77"/>
    <mergeCell ref="I77:J77"/>
    <mergeCell ref="K77:M77"/>
    <mergeCell ref="B59:M59"/>
    <mergeCell ref="B61:M61"/>
    <mergeCell ref="B63:M63"/>
    <mergeCell ref="A65:M65"/>
    <mergeCell ref="C68:D68"/>
    <mergeCell ref="E68:F68"/>
    <mergeCell ref="G68:H68"/>
    <mergeCell ref="I68:J68"/>
    <mergeCell ref="K68:M68"/>
    <mergeCell ref="B88:M88"/>
    <mergeCell ref="A90:M90"/>
    <mergeCell ref="C93:D93"/>
    <mergeCell ref="E93:F93"/>
    <mergeCell ref="G93:H93"/>
    <mergeCell ref="I93:J93"/>
    <mergeCell ref="K93:M93"/>
    <mergeCell ref="B79:M79"/>
    <mergeCell ref="A83:M83"/>
    <mergeCell ref="C86:D86"/>
    <mergeCell ref="E86:F86"/>
    <mergeCell ref="G86:H86"/>
    <mergeCell ref="I86:J86"/>
    <mergeCell ref="K86:M86"/>
    <mergeCell ref="B107:M107"/>
    <mergeCell ref="B102:M102"/>
    <mergeCell ref="C105:D105"/>
    <mergeCell ref="E105:F105"/>
    <mergeCell ref="G105:H105"/>
    <mergeCell ref="I105:J105"/>
    <mergeCell ref="K105:M105"/>
    <mergeCell ref="B95:M95"/>
    <mergeCell ref="A97:M97"/>
    <mergeCell ref="C100:D100"/>
    <mergeCell ref="E100:F100"/>
    <mergeCell ref="G100:H100"/>
    <mergeCell ref="I100:J100"/>
    <mergeCell ref="K100:M10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394F-AF4E-4EF1-AB44-26C1A3AF9FC2}">
  <dimension ref="A2:W25"/>
  <sheetViews>
    <sheetView showGridLines="0" workbookViewId="0">
      <pane xSplit="7" ySplit="2" topLeftCell="H3" activePane="bottomRight" state="frozen"/>
      <selection pane="topRight" activeCell="H1" sqref="H1"/>
      <selection pane="bottomLeft" activeCell="A3" sqref="A3"/>
      <selection pane="bottomRight" activeCell="G4" sqref="G4:G15"/>
    </sheetView>
  </sheetViews>
  <sheetFormatPr defaultRowHeight="15" x14ac:dyDescent="0.25"/>
  <cols>
    <col min="1" max="1" width="6.5703125" customWidth="1"/>
    <col min="2" max="2" width="4.140625" bestFit="1" customWidth="1"/>
    <col min="5" max="5" width="32.85546875" customWidth="1"/>
    <col min="6" max="6" width="31.140625" bestFit="1" customWidth="1"/>
    <col min="7" max="7" width="21.140625" bestFit="1" customWidth="1"/>
    <col min="8" max="8" width="13.7109375" bestFit="1" customWidth="1"/>
    <col min="9" max="9" width="15.7109375" customWidth="1"/>
    <col min="10" max="10" width="27.28515625" customWidth="1"/>
    <col min="11" max="11" width="18.28515625" customWidth="1"/>
    <col min="12" max="12" width="16.42578125" customWidth="1"/>
    <col min="13" max="13" width="16.28515625" customWidth="1"/>
    <col min="14" max="14" width="17.5703125" customWidth="1"/>
    <col min="15" max="15" width="20.42578125" customWidth="1"/>
    <col min="16" max="16" width="16.28515625" bestFit="1" customWidth="1"/>
    <col min="17" max="17" width="15.7109375" bestFit="1" customWidth="1"/>
    <col min="19" max="19" width="11.28515625" customWidth="1"/>
    <col min="21" max="21" width="26.140625" customWidth="1"/>
    <col min="22" max="22" width="19.140625" bestFit="1" customWidth="1"/>
    <col min="23" max="23" width="19.140625" customWidth="1"/>
  </cols>
  <sheetData>
    <row r="2" spans="1:23" ht="75" x14ac:dyDescent="0.25">
      <c r="B2" s="16" t="s">
        <v>376</v>
      </c>
      <c r="C2" s="16" t="s">
        <v>377</v>
      </c>
      <c r="D2" s="16" t="s">
        <v>378</v>
      </c>
      <c r="E2" s="16" t="s">
        <v>379</v>
      </c>
      <c r="F2" s="16" t="s">
        <v>380</v>
      </c>
      <c r="G2" s="16" t="s">
        <v>381</v>
      </c>
      <c r="H2" s="16" t="s">
        <v>117</v>
      </c>
      <c r="I2" s="16" t="s">
        <v>118</v>
      </c>
      <c r="J2" s="16" t="s">
        <v>382</v>
      </c>
      <c r="K2" s="16">
        <v>2022</v>
      </c>
      <c r="L2" s="16">
        <v>2023</v>
      </c>
      <c r="M2" s="16">
        <v>2024</v>
      </c>
      <c r="N2" s="16">
        <v>2025</v>
      </c>
      <c r="O2" s="16">
        <v>2026</v>
      </c>
      <c r="P2" s="16" t="s">
        <v>383</v>
      </c>
      <c r="Q2" s="16" t="s">
        <v>384</v>
      </c>
      <c r="R2" s="16" t="s">
        <v>385</v>
      </c>
      <c r="S2" s="16" t="s">
        <v>386</v>
      </c>
      <c r="T2" s="16" t="s">
        <v>387</v>
      </c>
      <c r="U2" s="16" t="s">
        <v>388</v>
      </c>
      <c r="V2" s="16" t="s">
        <v>389</v>
      </c>
      <c r="W2" s="16" t="s">
        <v>390</v>
      </c>
    </row>
    <row r="3" spans="1:23" x14ac:dyDescent="0.25">
      <c r="A3" s="3" t="s">
        <v>391</v>
      </c>
      <c r="B3" s="63">
        <v>1</v>
      </c>
      <c r="C3" s="63">
        <v>98747</v>
      </c>
      <c r="D3" s="64">
        <v>101965</v>
      </c>
      <c r="E3" s="65" t="s">
        <v>392</v>
      </c>
      <c r="F3" s="65" t="s">
        <v>392</v>
      </c>
      <c r="G3" s="65" t="s">
        <v>393</v>
      </c>
      <c r="H3" s="66"/>
      <c r="I3" s="102" t="str">
        <f>IF(H3='(1) CPD-SP Linking'!$D$19,VLOOKUP('(1) CPD-SP Linking'!$D$19,'(1) CPD-SP Linking'!$D$19:$E$28,2,FALSE),IF(H3='(1) CPD-SP Linking'!$D$20,VLOOKUP('(1) CPD-SP Linking'!$D$20,'(1) CPD-SP Linking'!$D$19:$E$28,2,FALSE),IF(H3='(1) CPD-SP Linking'!$D$21,VLOOKUP('(1) CPD-SP Linking'!$D$21,'(1) CPD-SP Linking'!$D$19:$E$28,2,FALSE),IF(H3='(1) CPD-SP Linking'!$D$22,VLOOKUP('(1) CPD-SP Linking'!$D$22,'(1) CPD-SP Linking'!$D$19:$E$28,2,FALSE),IF(H3='(1) CPD-SP Linking'!$D$23,VLOOKUP('(1) CPD-SP Linking'!$D$23,'(1) CPD-SP Linking'!$D$19:$E$28,2,FALSE),IF(H3='(1) CPD-SP Linking'!$D$24,VLOOKUP('(1) CPD-SP Linking'!$D$24,'(1) CPD-SP Linking'!$D$19:$E$28,2,FALSE),IF(H3='(1) CPD-SP Linking'!$D$25,VLOOKUP('(1) CPD-SP Linking'!$D$25,'(1) CPD-SP Linking'!$D$19:$E$28,2,FALSE),IF(H3='(1) CPD-SP Linking'!$D$26,VLOOKUP('(1) CPD-SP Linking'!$D$26,'(1) CPD-SP Linking'!$D$19:$E$28,2,FALSE),IF(H3='(1) CPD-SP Linking'!$D$27,VLOOKUP('(1) CPD-SP Linking'!$D$27,'(1) CPD-SP Linking'!$D$19:$E$28,2,FALSE),IF(H3='(1) CPD-SP Linking'!$D$28,VLOOKUP('(1) CPD-SP Linking'!$D$28,'(1) CPD-SP Linking'!$D$19:$E$28,2,FALSE),""))))))))))</f>
        <v/>
      </c>
      <c r="J3" s="66"/>
      <c r="K3" s="66"/>
      <c r="L3" s="66"/>
      <c r="M3" s="66"/>
      <c r="N3" s="66"/>
      <c r="O3" s="66"/>
      <c r="P3" s="68">
        <v>44027</v>
      </c>
      <c r="Q3" s="68">
        <v>46218</v>
      </c>
      <c r="R3" s="66" t="s">
        <v>394</v>
      </c>
      <c r="S3" s="66" t="s">
        <v>395</v>
      </c>
      <c r="T3" s="66" t="s">
        <v>396</v>
      </c>
      <c r="U3" s="66" t="s">
        <v>397</v>
      </c>
      <c r="V3" s="69">
        <v>30205367</v>
      </c>
      <c r="W3" s="71" t="s">
        <v>398</v>
      </c>
    </row>
    <row r="4" spans="1:23" x14ac:dyDescent="0.25">
      <c r="B4" s="237">
        <v>2</v>
      </c>
      <c r="C4" s="237">
        <v>88033</v>
      </c>
      <c r="D4" s="64">
        <v>94854</v>
      </c>
      <c r="E4" s="245" t="s">
        <v>399</v>
      </c>
      <c r="F4" s="65" t="s">
        <v>400</v>
      </c>
      <c r="G4" s="245" t="s">
        <v>401</v>
      </c>
      <c r="H4" s="66"/>
      <c r="I4" s="102" t="str">
        <f>IF(H4='(1) CPD-SP Linking'!$D$19,VLOOKUP('(1) CPD-SP Linking'!$D$19,'(1) CPD-SP Linking'!$D$19:$E$28,2,FALSE),IF(H4='(1) CPD-SP Linking'!$D$20,VLOOKUP('(1) CPD-SP Linking'!$D$20,'(1) CPD-SP Linking'!$D$19:$E$28,2,FALSE),IF(H4='(1) CPD-SP Linking'!$D$21,VLOOKUP('(1) CPD-SP Linking'!$D$21,'(1) CPD-SP Linking'!$D$19:$E$28,2,FALSE),IF(H4='(1) CPD-SP Linking'!$D$22,VLOOKUP('(1) CPD-SP Linking'!$D$22,'(1) CPD-SP Linking'!$D$19:$E$28,2,FALSE),IF(H4='(1) CPD-SP Linking'!$D$23,VLOOKUP('(1) CPD-SP Linking'!$D$23,'(1) CPD-SP Linking'!$D$19:$E$28,2,FALSE),IF(H4='(1) CPD-SP Linking'!$D$24,VLOOKUP('(1) CPD-SP Linking'!$D$24,'(1) CPD-SP Linking'!$D$19:$E$28,2,FALSE),IF(H4='(1) CPD-SP Linking'!$D$25,VLOOKUP('(1) CPD-SP Linking'!$D$25,'(1) CPD-SP Linking'!$D$19:$E$28,2,FALSE),IF(H4='(1) CPD-SP Linking'!$D$26,VLOOKUP('(1) CPD-SP Linking'!$D$26,'(1) CPD-SP Linking'!$D$19:$E$28,2,FALSE),IF(H4='(1) CPD-SP Linking'!$D$27,VLOOKUP('(1) CPD-SP Linking'!$D$27,'(1) CPD-SP Linking'!$D$19:$E$28,2,FALSE),IF(H4='(1) CPD-SP Linking'!$D$28,VLOOKUP('(1) CPD-SP Linking'!$D$28,'(1) CPD-SP Linking'!$D$19:$E$28,2,FALSE),""))))))))))</f>
        <v/>
      </c>
      <c r="J4" s="66"/>
      <c r="K4" s="66"/>
      <c r="L4" s="66"/>
      <c r="M4" s="66"/>
      <c r="N4" s="66"/>
      <c r="O4" s="66"/>
      <c r="P4" s="68">
        <v>42668</v>
      </c>
      <c r="Q4" s="68">
        <v>44926</v>
      </c>
      <c r="R4" s="66" t="s">
        <v>394</v>
      </c>
      <c r="S4" s="66" t="s">
        <v>395</v>
      </c>
      <c r="T4" s="66" t="s">
        <v>396</v>
      </c>
      <c r="U4" s="66" t="s">
        <v>397</v>
      </c>
      <c r="V4" s="243">
        <v>29723000</v>
      </c>
      <c r="W4" s="235" t="s">
        <v>398</v>
      </c>
    </row>
    <row r="5" spans="1:23" x14ac:dyDescent="0.25">
      <c r="B5" s="250"/>
      <c r="C5" s="250"/>
      <c r="D5" s="63">
        <v>106996</v>
      </c>
      <c r="E5" s="251"/>
      <c r="F5" s="65" t="s">
        <v>402</v>
      </c>
      <c r="G5" s="251"/>
      <c r="H5" s="66"/>
      <c r="I5" s="102" t="str">
        <f>IF(H5='(1) CPD-SP Linking'!$D$19,VLOOKUP('(1) CPD-SP Linking'!$D$19,'(1) CPD-SP Linking'!$D$19:$E$28,2,FALSE),IF(H5='(1) CPD-SP Linking'!$D$20,VLOOKUP('(1) CPD-SP Linking'!$D$20,'(1) CPD-SP Linking'!$D$19:$E$28,2,FALSE),IF(H5='(1) CPD-SP Linking'!$D$21,VLOOKUP('(1) CPD-SP Linking'!$D$21,'(1) CPD-SP Linking'!$D$19:$E$28,2,FALSE),IF(H5='(1) CPD-SP Linking'!$D$22,VLOOKUP('(1) CPD-SP Linking'!$D$22,'(1) CPD-SP Linking'!$D$19:$E$28,2,FALSE),IF(H5='(1) CPD-SP Linking'!$D$23,VLOOKUP('(1) CPD-SP Linking'!$D$23,'(1) CPD-SP Linking'!$D$19:$E$28,2,FALSE),IF(H5='(1) CPD-SP Linking'!$D$24,VLOOKUP('(1) CPD-SP Linking'!$D$24,'(1) CPD-SP Linking'!$D$19:$E$28,2,FALSE),IF(H5='(1) CPD-SP Linking'!$D$25,VLOOKUP('(1) CPD-SP Linking'!$D$25,'(1) CPD-SP Linking'!$D$19:$E$28,2,FALSE),IF(H5='(1) CPD-SP Linking'!$D$26,VLOOKUP('(1) CPD-SP Linking'!$D$26,'(1) CPD-SP Linking'!$D$19:$E$28,2,FALSE),IF(H5='(1) CPD-SP Linking'!$D$27,VLOOKUP('(1) CPD-SP Linking'!$D$27,'(1) CPD-SP Linking'!$D$19:$E$28,2,FALSE),IF(H5='(1) CPD-SP Linking'!$D$28,VLOOKUP('(1) CPD-SP Linking'!$D$28,'(1) CPD-SP Linking'!$D$19:$E$28,2,FALSE),""))))))))))</f>
        <v/>
      </c>
      <c r="J5" s="66"/>
      <c r="K5" s="66"/>
      <c r="L5" s="66"/>
      <c r="M5" s="66"/>
      <c r="N5" s="66"/>
      <c r="O5" s="66"/>
      <c r="P5" s="68">
        <v>42998</v>
      </c>
      <c r="Q5" s="68">
        <v>44926</v>
      </c>
      <c r="R5" s="66" t="s">
        <v>394</v>
      </c>
      <c r="S5" s="66" t="s">
        <v>395</v>
      </c>
      <c r="T5" s="66" t="s">
        <v>396</v>
      </c>
      <c r="U5" s="66" t="s">
        <v>397</v>
      </c>
      <c r="V5" s="252"/>
      <c r="W5" s="249"/>
    </row>
    <row r="6" spans="1:23" x14ac:dyDescent="0.25">
      <c r="B6" s="250"/>
      <c r="C6" s="250"/>
      <c r="D6" s="63">
        <v>107002</v>
      </c>
      <c r="E6" s="251"/>
      <c r="F6" s="65" t="s">
        <v>403</v>
      </c>
      <c r="G6" s="251"/>
      <c r="H6" s="66"/>
      <c r="I6" s="102" t="str">
        <f>IF(H6='(1) CPD-SP Linking'!$D$19,VLOOKUP('(1) CPD-SP Linking'!$D$19,'(1) CPD-SP Linking'!$D$19:$E$28,2,FALSE),IF(H6='(1) CPD-SP Linking'!$D$20,VLOOKUP('(1) CPD-SP Linking'!$D$20,'(1) CPD-SP Linking'!$D$19:$E$28,2,FALSE),IF(H6='(1) CPD-SP Linking'!$D$21,VLOOKUP('(1) CPD-SP Linking'!$D$21,'(1) CPD-SP Linking'!$D$19:$E$28,2,FALSE),IF(H6='(1) CPD-SP Linking'!$D$22,VLOOKUP('(1) CPD-SP Linking'!$D$22,'(1) CPD-SP Linking'!$D$19:$E$28,2,FALSE),IF(H6='(1) CPD-SP Linking'!$D$23,VLOOKUP('(1) CPD-SP Linking'!$D$23,'(1) CPD-SP Linking'!$D$19:$E$28,2,FALSE),IF(H6='(1) CPD-SP Linking'!$D$24,VLOOKUP('(1) CPD-SP Linking'!$D$24,'(1) CPD-SP Linking'!$D$19:$E$28,2,FALSE),IF(H6='(1) CPD-SP Linking'!$D$25,VLOOKUP('(1) CPD-SP Linking'!$D$25,'(1) CPD-SP Linking'!$D$19:$E$28,2,FALSE),IF(H6='(1) CPD-SP Linking'!$D$26,VLOOKUP('(1) CPD-SP Linking'!$D$26,'(1) CPD-SP Linking'!$D$19:$E$28,2,FALSE),IF(H6='(1) CPD-SP Linking'!$D$27,VLOOKUP('(1) CPD-SP Linking'!$D$27,'(1) CPD-SP Linking'!$D$19:$E$28,2,FALSE),IF(H6='(1) CPD-SP Linking'!$D$28,VLOOKUP('(1) CPD-SP Linking'!$D$28,'(1) CPD-SP Linking'!$D$19:$E$28,2,FALSE),""))))))))))</f>
        <v/>
      </c>
      <c r="J6" s="66"/>
      <c r="K6" s="66"/>
      <c r="L6" s="66"/>
      <c r="M6" s="66"/>
      <c r="N6" s="66"/>
      <c r="O6" s="66"/>
      <c r="P6" s="68">
        <v>42998</v>
      </c>
      <c r="Q6" s="68">
        <v>44926</v>
      </c>
      <c r="R6" s="66" t="s">
        <v>394</v>
      </c>
      <c r="S6" s="66" t="s">
        <v>395</v>
      </c>
      <c r="T6" s="66" t="s">
        <v>396</v>
      </c>
      <c r="U6" s="66" t="s">
        <v>397</v>
      </c>
      <c r="V6" s="252"/>
      <c r="W6" s="249"/>
    </row>
    <row r="7" spans="1:23" x14ac:dyDescent="0.25">
      <c r="B7" s="250"/>
      <c r="C7" s="250"/>
      <c r="D7" s="63">
        <v>107007</v>
      </c>
      <c r="E7" s="251"/>
      <c r="F7" s="65" t="s">
        <v>404</v>
      </c>
      <c r="G7" s="251"/>
      <c r="H7" s="66"/>
      <c r="I7" s="102" t="str">
        <f>IF(H7='(1) CPD-SP Linking'!$D$19,VLOOKUP('(1) CPD-SP Linking'!$D$19,'(1) CPD-SP Linking'!$D$19:$E$28,2,FALSE),IF(H7='(1) CPD-SP Linking'!$D$20,VLOOKUP('(1) CPD-SP Linking'!$D$20,'(1) CPD-SP Linking'!$D$19:$E$28,2,FALSE),IF(H7='(1) CPD-SP Linking'!$D$21,VLOOKUP('(1) CPD-SP Linking'!$D$21,'(1) CPD-SP Linking'!$D$19:$E$28,2,FALSE),IF(H7='(1) CPD-SP Linking'!$D$22,VLOOKUP('(1) CPD-SP Linking'!$D$22,'(1) CPD-SP Linking'!$D$19:$E$28,2,FALSE),IF(H7='(1) CPD-SP Linking'!$D$23,VLOOKUP('(1) CPD-SP Linking'!$D$23,'(1) CPD-SP Linking'!$D$19:$E$28,2,FALSE),IF(H7='(1) CPD-SP Linking'!$D$24,VLOOKUP('(1) CPD-SP Linking'!$D$24,'(1) CPD-SP Linking'!$D$19:$E$28,2,FALSE),IF(H7='(1) CPD-SP Linking'!$D$25,VLOOKUP('(1) CPD-SP Linking'!$D$25,'(1) CPD-SP Linking'!$D$19:$E$28,2,FALSE),IF(H7='(1) CPD-SP Linking'!$D$26,VLOOKUP('(1) CPD-SP Linking'!$D$26,'(1) CPD-SP Linking'!$D$19:$E$28,2,FALSE),IF(H7='(1) CPD-SP Linking'!$D$27,VLOOKUP('(1) CPD-SP Linking'!$D$27,'(1) CPD-SP Linking'!$D$19:$E$28,2,FALSE),IF(H7='(1) CPD-SP Linking'!$D$28,VLOOKUP('(1) CPD-SP Linking'!$D$28,'(1) CPD-SP Linking'!$D$19:$E$28,2,FALSE),""))))))))))</f>
        <v/>
      </c>
      <c r="J7" s="66"/>
      <c r="K7" s="66"/>
      <c r="L7" s="66"/>
      <c r="M7" s="66"/>
      <c r="N7" s="66"/>
      <c r="O7" s="66"/>
      <c r="P7" s="68">
        <v>42998</v>
      </c>
      <c r="Q7" s="68">
        <v>44926</v>
      </c>
      <c r="R7" s="66" t="s">
        <v>394</v>
      </c>
      <c r="S7" s="66" t="s">
        <v>395</v>
      </c>
      <c r="T7" s="66" t="s">
        <v>396</v>
      </c>
      <c r="U7" s="66" t="s">
        <v>397</v>
      </c>
      <c r="V7" s="252"/>
      <c r="W7" s="249"/>
    </row>
    <row r="8" spans="1:23" x14ac:dyDescent="0.25">
      <c r="B8" s="250"/>
      <c r="C8" s="250"/>
      <c r="D8" s="63">
        <v>107008</v>
      </c>
      <c r="E8" s="251"/>
      <c r="F8" s="65" t="s">
        <v>405</v>
      </c>
      <c r="G8" s="251"/>
      <c r="H8" s="66"/>
      <c r="I8" s="102" t="str">
        <f>IF(H8='(1) CPD-SP Linking'!$D$19,VLOOKUP('(1) CPD-SP Linking'!$D$19,'(1) CPD-SP Linking'!$D$19:$E$28,2,FALSE),IF(H8='(1) CPD-SP Linking'!$D$20,VLOOKUP('(1) CPD-SP Linking'!$D$20,'(1) CPD-SP Linking'!$D$19:$E$28,2,FALSE),IF(H8='(1) CPD-SP Linking'!$D$21,VLOOKUP('(1) CPD-SP Linking'!$D$21,'(1) CPD-SP Linking'!$D$19:$E$28,2,FALSE),IF(H8='(1) CPD-SP Linking'!$D$22,VLOOKUP('(1) CPD-SP Linking'!$D$22,'(1) CPD-SP Linking'!$D$19:$E$28,2,FALSE),IF(H8='(1) CPD-SP Linking'!$D$23,VLOOKUP('(1) CPD-SP Linking'!$D$23,'(1) CPD-SP Linking'!$D$19:$E$28,2,FALSE),IF(H8='(1) CPD-SP Linking'!$D$24,VLOOKUP('(1) CPD-SP Linking'!$D$24,'(1) CPD-SP Linking'!$D$19:$E$28,2,FALSE),IF(H8='(1) CPD-SP Linking'!$D$25,VLOOKUP('(1) CPD-SP Linking'!$D$25,'(1) CPD-SP Linking'!$D$19:$E$28,2,FALSE),IF(H8='(1) CPD-SP Linking'!$D$26,VLOOKUP('(1) CPD-SP Linking'!$D$26,'(1) CPD-SP Linking'!$D$19:$E$28,2,FALSE),IF(H8='(1) CPD-SP Linking'!$D$27,VLOOKUP('(1) CPD-SP Linking'!$D$27,'(1) CPD-SP Linking'!$D$19:$E$28,2,FALSE),IF(H8='(1) CPD-SP Linking'!$D$28,VLOOKUP('(1) CPD-SP Linking'!$D$28,'(1) CPD-SP Linking'!$D$19:$E$28,2,FALSE),""))))))))))</f>
        <v/>
      </c>
      <c r="J8" s="66"/>
      <c r="K8" s="66"/>
      <c r="L8" s="66"/>
      <c r="M8" s="66"/>
      <c r="N8" s="66"/>
      <c r="O8" s="66"/>
      <c r="P8" s="68">
        <v>42998</v>
      </c>
      <c r="Q8" s="68">
        <v>44926</v>
      </c>
      <c r="R8" s="66" t="s">
        <v>394</v>
      </c>
      <c r="S8" s="66" t="s">
        <v>395</v>
      </c>
      <c r="T8" s="66" t="s">
        <v>396</v>
      </c>
      <c r="U8" s="66" t="s">
        <v>397</v>
      </c>
      <c r="V8" s="252"/>
      <c r="W8" s="249"/>
    </row>
    <row r="9" spans="1:23" x14ac:dyDescent="0.25">
      <c r="B9" s="250"/>
      <c r="C9" s="250"/>
      <c r="D9" s="63">
        <v>107009</v>
      </c>
      <c r="E9" s="251"/>
      <c r="F9" s="65" t="s">
        <v>406</v>
      </c>
      <c r="G9" s="251"/>
      <c r="H9" s="66"/>
      <c r="I9" s="102" t="str">
        <f>IF(H9='(1) CPD-SP Linking'!$D$19,VLOOKUP('(1) CPD-SP Linking'!$D$19,'(1) CPD-SP Linking'!$D$19:$E$28,2,FALSE),IF(H9='(1) CPD-SP Linking'!$D$20,VLOOKUP('(1) CPD-SP Linking'!$D$20,'(1) CPD-SP Linking'!$D$19:$E$28,2,FALSE),IF(H9='(1) CPD-SP Linking'!$D$21,VLOOKUP('(1) CPD-SP Linking'!$D$21,'(1) CPD-SP Linking'!$D$19:$E$28,2,FALSE),IF(H9='(1) CPD-SP Linking'!$D$22,VLOOKUP('(1) CPD-SP Linking'!$D$22,'(1) CPD-SP Linking'!$D$19:$E$28,2,FALSE),IF(H9='(1) CPD-SP Linking'!$D$23,VLOOKUP('(1) CPD-SP Linking'!$D$23,'(1) CPD-SP Linking'!$D$19:$E$28,2,FALSE),IF(H9='(1) CPD-SP Linking'!$D$24,VLOOKUP('(1) CPD-SP Linking'!$D$24,'(1) CPD-SP Linking'!$D$19:$E$28,2,FALSE),IF(H9='(1) CPD-SP Linking'!$D$25,VLOOKUP('(1) CPD-SP Linking'!$D$25,'(1) CPD-SP Linking'!$D$19:$E$28,2,FALSE),IF(H9='(1) CPD-SP Linking'!$D$26,VLOOKUP('(1) CPD-SP Linking'!$D$26,'(1) CPD-SP Linking'!$D$19:$E$28,2,FALSE),IF(H9='(1) CPD-SP Linking'!$D$27,VLOOKUP('(1) CPD-SP Linking'!$D$27,'(1) CPD-SP Linking'!$D$19:$E$28,2,FALSE),IF(H9='(1) CPD-SP Linking'!$D$28,VLOOKUP('(1) CPD-SP Linking'!$D$28,'(1) CPD-SP Linking'!$D$19:$E$28,2,FALSE),""))))))))))</f>
        <v/>
      </c>
      <c r="J9" s="66"/>
      <c r="K9" s="66"/>
      <c r="L9" s="66"/>
      <c r="M9" s="66"/>
      <c r="N9" s="66"/>
      <c r="O9" s="66"/>
      <c r="P9" s="68">
        <v>42998</v>
      </c>
      <c r="Q9" s="68">
        <v>44926</v>
      </c>
      <c r="R9" s="66" t="s">
        <v>394</v>
      </c>
      <c r="S9" s="66" t="s">
        <v>395</v>
      </c>
      <c r="T9" s="66" t="s">
        <v>396</v>
      </c>
      <c r="U9" s="66" t="s">
        <v>397</v>
      </c>
      <c r="V9" s="252"/>
      <c r="W9" s="249"/>
    </row>
    <row r="10" spans="1:23" x14ac:dyDescent="0.25">
      <c r="B10" s="250"/>
      <c r="C10" s="250"/>
      <c r="D10" s="63">
        <v>107010</v>
      </c>
      <c r="E10" s="251"/>
      <c r="F10" s="65" t="s">
        <v>407</v>
      </c>
      <c r="G10" s="251"/>
      <c r="H10" s="66"/>
      <c r="I10" s="102" t="str">
        <f>IF(H10='(1) CPD-SP Linking'!$D$19,VLOOKUP('(1) CPD-SP Linking'!$D$19,'(1) CPD-SP Linking'!$D$19:$E$28,2,FALSE),IF(H10='(1) CPD-SP Linking'!$D$20,VLOOKUP('(1) CPD-SP Linking'!$D$20,'(1) CPD-SP Linking'!$D$19:$E$28,2,FALSE),IF(H10='(1) CPD-SP Linking'!$D$21,VLOOKUP('(1) CPD-SP Linking'!$D$21,'(1) CPD-SP Linking'!$D$19:$E$28,2,FALSE),IF(H10='(1) CPD-SP Linking'!$D$22,VLOOKUP('(1) CPD-SP Linking'!$D$22,'(1) CPD-SP Linking'!$D$19:$E$28,2,FALSE),IF(H10='(1) CPD-SP Linking'!$D$23,VLOOKUP('(1) CPD-SP Linking'!$D$23,'(1) CPD-SP Linking'!$D$19:$E$28,2,FALSE),IF(H10='(1) CPD-SP Linking'!$D$24,VLOOKUP('(1) CPD-SP Linking'!$D$24,'(1) CPD-SP Linking'!$D$19:$E$28,2,FALSE),IF(H10='(1) CPD-SP Linking'!$D$25,VLOOKUP('(1) CPD-SP Linking'!$D$25,'(1) CPD-SP Linking'!$D$19:$E$28,2,FALSE),IF(H10='(1) CPD-SP Linking'!$D$26,VLOOKUP('(1) CPD-SP Linking'!$D$26,'(1) CPD-SP Linking'!$D$19:$E$28,2,FALSE),IF(H10='(1) CPD-SP Linking'!$D$27,VLOOKUP('(1) CPD-SP Linking'!$D$27,'(1) CPD-SP Linking'!$D$19:$E$28,2,FALSE),IF(H10='(1) CPD-SP Linking'!$D$28,VLOOKUP('(1) CPD-SP Linking'!$D$28,'(1) CPD-SP Linking'!$D$19:$E$28,2,FALSE),""))))))))))</f>
        <v/>
      </c>
      <c r="J10" s="66"/>
      <c r="K10" s="66"/>
      <c r="L10" s="66"/>
      <c r="M10" s="66"/>
      <c r="N10" s="66"/>
      <c r="O10" s="66"/>
      <c r="P10" s="68">
        <v>42998</v>
      </c>
      <c r="Q10" s="68">
        <v>44926</v>
      </c>
      <c r="R10" s="66" t="s">
        <v>394</v>
      </c>
      <c r="S10" s="66" t="s">
        <v>395</v>
      </c>
      <c r="T10" s="66" t="s">
        <v>396</v>
      </c>
      <c r="U10" s="66" t="s">
        <v>397</v>
      </c>
      <c r="V10" s="252"/>
      <c r="W10" s="249"/>
    </row>
    <row r="11" spans="1:23" x14ac:dyDescent="0.25">
      <c r="B11" s="250"/>
      <c r="C11" s="250"/>
      <c r="D11" s="63">
        <v>107011</v>
      </c>
      <c r="E11" s="251"/>
      <c r="F11" s="65" t="s">
        <v>408</v>
      </c>
      <c r="G11" s="251"/>
      <c r="H11" s="66"/>
      <c r="I11" s="102" t="str">
        <f>IF(H11='(1) CPD-SP Linking'!$D$19,VLOOKUP('(1) CPD-SP Linking'!$D$19,'(1) CPD-SP Linking'!$D$19:$E$28,2,FALSE),IF(H11='(1) CPD-SP Linking'!$D$20,VLOOKUP('(1) CPD-SP Linking'!$D$20,'(1) CPD-SP Linking'!$D$19:$E$28,2,FALSE),IF(H11='(1) CPD-SP Linking'!$D$21,VLOOKUP('(1) CPD-SP Linking'!$D$21,'(1) CPD-SP Linking'!$D$19:$E$28,2,FALSE),IF(H11='(1) CPD-SP Linking'!$D$22,VLOOKUP('(1) CPD-SP Linking'!$D$22,'(1) CPD-SP Linking'!$D$19:$E$28,2,FALSE),IF(H11='(1) CPD-SP Linking'!$D$23,VLOOKUP('(1) CPD-SP Linking'!$D$23,'(1) CPD-SP Linking'!$D$19:$E$28,2,FALSE),IF(H11='(1) CPD-SP Linking'!$D$24,VLOOKUP('(1) CPD-SP Linking'!$D$24,'(1) CPD-SP Linking'!$D$19:$E$28,2,FALSE),IF(H11='(1) CPD-SP Linking'!$D$25,VLOOKUP('(1) CPD-SP Linking'!$D$25,'(1) CPD-SP Linking'!$D$19:$E$28,2,FALSE),IF(H11='(1) CPD-SP Linking'!$D$26,VLOOKUP('(1) CPD-SP Linking'!$D$26,'(1) CPD-SP Linking'!$D$19:$E$28,2,FALSE),IF(H11='(1) CPD-SP Linking'!$D$27,VLOOKUP('(1) CPD-SP Linking'!$D$27,'(1) CPD-SP Linking'!$D$19:$E$28,2,FALSE),IF(H11='(1) CPD-SP Linking'!$D$28,VLOOKUP('(1) CPD-SP Linking'!$D$28,'(1) CPD-SP Linking'!$D$19:$E$28,2,FALSE),""))))))))))</f>
        <v/>
      </c>
      <c r="J11" s="66"/>
      <c r="K11" s="66"/>
      <c r="L11" s="66"/>
      <c r="M11" s="66"/>
      <c r="N11" s="66"/>
      <c r="O11" s="66"/>
      <c r="P11" s="68">
        <v>42998</v>
      </c>
      <c r="Q11" s="68">
        <v>44926</v>
      </c>
      <c r="R11" s="66" t="s">
        <v>394</v>
      </c>
      <c r="S11" s="66" t="s">
        <v>395</v>
      </c>
      <c r="T11" s="66" t="s">
        <v>396</v>
      </c>
      <c r="U11" s="66" t="s">
        <v>397</v>
      </c>
      <c r="V11" s="252"/>
      <c r="W11" s="249"/>
    </row>
    <row r="12" spans="1:23" x14ac:dyDescent="0.25">
      <c r="B12" s="250"/>
      <c r="C12" s="250"/>
      <c r="D12" s="63">
        <v>107012</v>
      </c>
      <c r="E12" s="251"/>
      <c r="F12" s="65" t="s">
        <v>409</v>
      </c>
      <c r="G12" s="251"/>
      <c r="H12" s="66"/>
      <c r="I12" s="102" t="str">
        <f>IF(H12='(1) CPD-SP Linking'!$D$19,VLOOKUP('(1) CPD-SP Linking'!$D$19,'(1) CPD-SP Linking'!$D$19:$E$28,2,FALSE),IF(H12='(1) CPD-SP Linking'!$D$20,VLOOKUP('(1) CPD-SP Linking'!$D$20,'(1) CPD-SP Linking'!$D$19:$E$28,2,FALSE),IF(H12='(1) CPD-SP Linking'!$D$21,VLOOKUP('(1) CPD-SP Linking'!$D$21,'(1) CPD-SP Linking'!$D$19:$E$28,2,FALSE),IF(H12='(1) CPD-SP Linking'!$D$22,VLOOKUP('(1) CPD-SP Linking'!$D$22,'(1) CPD-SP Linking'!$D$19:$E$28,2,FALSE),IF(H12='(1) CPD-SP Linking'!$D$23,VLOOKUP('(1) CPD-SP Linking'!$D$23,'(1) CPD-SP Linking'!$D$19:$E$28,2,FALSE),IF(H12='(1) CPD-SP Linking'!$D$24,VLOOKUP('(1) CPD-SP Linking'!$D$24,'(1) CPD-SP Linking'!$D$19:$E$28,2,FALSE),IF(H12='(1) CPD-SP Linking'!$D$25,VLOOKUP('(1) CPD-SP Linking'!$D$25,'(1) CPD-SP Linking'!$D$19:$E$28,2,FALSE),IF(H12='(1) CPD-SP Linking'!$D$26,VLOOKUP('(1) CPD-SP Linking'!$D$26,'(1) CPD-SP Linking'!$D$19:$E$28,2,FALSE),IF(H12='(1) CPD-SP Linking'!$D$27,VLOOKUP('(1) CPD-SP Linking'!$D$27,'(1) CPD-SP Linking'!$D$19:$E$28,2,FALSE),IF(H12='(1) CPD-SP Linking'!$D$28,VLOOKUP('(1) CPD-SP Linking'!$D$28,'(1) CPD-SP Linking'!$D$19:$E$28,2,FALSE),""))))))))))</f>
        <v/>
      </c>
      <c r="J12" s="66"/>
      <c r="K12" s="66"/>
      <c r="L12" s="66"/>
      <c r="M12" s="66"/>
      <c r="N12" s="66"/>
      <c r="O12" s="66"/>
      <c r="P12" s="68">
        <v>42998</v>
      </c>
      <c r="Q12" s="68">
        <v>44926</v>
      </c>
      <c r="R12" s="66" t="s">
        <v>394</v>
      </c>
      <c r="S12" s="66" t="s">
        <v>395</v>
      </c>
      <c r="T12" s="66" t="s">
        <v>396</v>
      </c>
      <c r="U12" s="66" t="s">
        <v>397</v>
      </c>
      <c r="V12" s="252"/>
      <c r="W12" s="249"/>
    </row>
    <row r="13" spans="1:23" x14ac:dyDescent="0.25">
      <c r="B13" s="250"/>
      <c r="C13" s="250"/>
      <c r="D13" s="63">
        <v>107013</v>
      </c>
      <c r="E13" s="251"/>
      <c r="F13" s="65" t="s">
        <v>410</v>
      </c>
      <c r="G13" s="251"/>
      <c r="H13" s="66"/>
      <c r="I13" s="102" t="str">
        <f>IF(H13='(1) CPD-SP Linking'!$D$19,VLOOKUP('(1) CPD-SP Linking'!$D$19,'(1) CPD-SP Linking'!$D$19:$E$28,2,FALSE),IF(H13='(1) CPD-SP Linking'!$D$20,VLOOKUP('(1) CPD-SP Linking'!$D$20,'(1) CPD-SP Linking'!$D$19:$E$28,2,FALSE),IF(H13='(1) CPD-SP Linking'!$D$21,VLOOKUP('(1) CPD-SP Linking'!$D$21,'(1) CPD-SP Linking'!$D$19:$E$28,2,FALSE),IF(H13='(1) CPD-SP Linking'!$D$22,VLOOKUP('(1) CPD-SP Linking'!$D$22,'(1) CPD-SP Linking'!$D$19:$E$28,2,FALSE),IF(H13='(1) CPD-SP Linking'!$D$23,VLOOKUP('(1) CPD-SP Linking'!$D$23,'(1) CPD-SP Linking'!$D$19:$E$28,2,FALSE),IF(H13='(1) CPD-SP Linking'!$D$24,VLOOKUP('(1) CPD-SP Linking'!$D$24,'(1) CPD-SP Linking'!$D$19:$E$28,2,FALSE),IF(H13='(1) CPD-SP Linking'!$D$25,VLOOKUP('(1) CPD-SP Linking'!$D$25,'(1) CPD-SP Linking'!$D$19:$E$28,2,FALSE),IF(H13='(1) CPD-SP Linking'!$D$26,VLOOKUP('(1) CPD-SP Linking'!$D$26,'(1) CPD-SP Linking'!$D$19:$E$28,2,FALSE),IF(H13='(1) CPD-SP Linking'!$D$27,VLOOKUP('(1) CPD-SP Linking'!$D$27,'(1) CPD-SP Linking'!$D$19:$E$28,2,FALSE),IF(H13='(1) CPD-SP Linking'!$D$28,VLOOKUP('(1) CPD-SP Linking'!$D$28,'(1) CPD-SP Linking'!$D$19:$E$28,2,FALSE),""))))))))))</f>
        <v/>
      </c>
      <c r="J13" s="66"/>
      <c r="K13" s="66"/>
      <c r="L13" s="66"/>
      <c r="M13" s="66"/>
      <c r="N13" s="66"/>
      <c r="O13" s="66"/>
      <c r="P13" s="68">
        <v>42998</v>
      </c>
      <c r="Q13" s="68">
        <v>44926</v>
      </c>
      <c r="R13" s="66" t="s">
        <v>394</v>
      </c>
      <c r="S13" s="66" t="s">
        <v>395</v>
      </c>
      <c r="T13" s="66" t="s">
        <v>396</v>
      </c>
      <c r="U13" s="66" t="s">
        <v>397</v>
      </c>
      <c r="V13" s="252"/>
      <c r="W13" s="249"/>
    </row>
    <row r="14" spans="1:23" x14ac:dyDescent="0.25">
      <c r="B14" s="250"/>
      <c r="C14" s="250"/>
      <c r="D14" s="63">
        <v>107014</v>
      </c>
      <c r="E14" s="251"/>
      <c r="F14" s="65" t="s">
        <v>411</v>
      </c>
      <c r="G14" s="251"/>
      <c r="H14" s="66"/>
      <c r="I14" s="102" t="str">
        <f>IF(H14='(1) CPD-SP Linking'!$D$19,VLOOKUP('(1) CPD-SP Linking'!$D$19,'(1) CPD-SP Linking'!$D$19:$E$28,2,FALSE),IF(H14='(1) CPD-SP Linking'!$D$20,VLOOKUP('(1) CPD-SP Linking'!$D$20,'(1) CPD-SP Linking'!$D$19:$E$28,2,FALSE),IF(H14='(1) CPD-SP Linking'!$D$21,VLOOKUP('(1) CPD-SP Linking'!$D$21,'(1) CPD-SP Linking'!$D$19:$E$28,2,FALSE),IF(H14='(1) CPD-SP Linking'!$D$22,VLOOKUP('(1) CPD-SP Linking'!$D$22,'(1) CPD-SP Linking'!$D$19:$E$28,2,FALSE),IF(H14='(1) CPD-SP Linking'!$D$23,VLOOKUP('(1) CPD-SP Linking'!$D$23,'(1) CPD-SP Linking'!$D$19:$E$28,2,FALSE),IF(H14='(1) CPD-SP Linking'!$D$24,VLOOKUP('(1) CPD-SP Linking'!$D$24,'(1) CPD-SP Linking'!$D$19:$E$28,2,FALSE),IF(H14='(1) CPD-SP Linking'!$D$25,VLOOKUP('(1) CPD-SP Linking'!$D$25,'(1) CPD-SP Linking'!$D$19:$E$28,2,FALSE),IF(H14='(1) CPD-SP Linking'!$D$26,VLOOKUP('(1) CPD-SP Linking'!$D$26,'(1) CPD-SP Linking'!$D$19:$E$28,2,FALSE),IF(H14='(1) CPD-SP Linking'!$D$27,VLOOKUP('(1) CPD-SP Linking'!$D$27,'(1) CPD-SP Linking'!$D$19:$E$28,2,FALSE),IF(H14='(1) CPD-SP Linking'!$D$28,VLOOKUP('(1) CPD-SP Linking'!$D$28,'(1) CPD-SP Linking'!$D$19:$E$28,2,FALSE),""))))))))))</f>
        <v/>
      </c>
      <c r="J14" s="66"/>
      <c r="K14" s="66"/>
      <c r="L14" s="66"/>
      <c r="M14" s="66"/>
      <c r="N14" s="66"/>
      <c r="O14" s="66"/>
      <c r="P14" s="68">
        <v>42998</v>
      </c>
      <c r="Q14" s="68">
        <v>44926</v>
      </c>
      <c r="R14" s="66" t="s">
        <v>394</v>
      </c>
      <c r="S14" s="66" t="s">
        <v>395</v>
      </c>
      <c r="T14" s="66" t="s">
        <v>396</v>
      </c>
      <c r="U14" s="66" t="s">
        <v>397</v>
      </c>
      <c r="V14" s="252"/>
      <c r="W14" s="249"/>
    </row>
    <row r="15" spans="1:23" x14ac:dyDescent="0.25">
      <c r="B15" s="238"/>
      <c r="C15" s="238"/>
      <c r="D15" s="63">
        <v>120077</v>
      </c>
      <c r="E15" s="246"/>
      <c r="F15" s="65" t="s">
        <v>412</v>
      </c>
      <c r="G15" s="246"/>
      <c r="H15" s="66"/>
      <c r="I15" s="102" t="str">
        <f>IF(H15='(1) CPD-SP Linking'!$D$19,VLOOKUP('(1) CPD-SP Linking'!$D$19,'(1) CPD-SP Linking'!$D$19:$E$28,2,FALSE),IF(H15='(1) CPD-SP Linking'!$D$20,VLOOKUP('(1) CPD-SP Linking'!$D$20,'(1) CPD-SP Linking'!$D$19:$E$28,2,FALSE),IF(H15='(1) CPD-SP Linking'!$D$21,VLOOKUP('(1) CPD-SP Linking'!$D$21,'(1) CPD-SP Linking'!$D$19:$E$28,2,FALSE),IF(H15='(1) CPD-SP Linking'!$D$22,VLOOKUP('(1) CPD-SP Linking'!$D$22,'(1) CPD-SP Linking'!$D$19:$E$28,2,FALSE),IF(H15='(1) CPD-SP Linking'!$D$23,VLOOKUP('(1) CPD-SP Linking'!$D$23,'(1) CPD-SP Linking'!$D$19:$E$28,2,FALSE),IF(H15='(1) CPD-SP Linking'!$D$24,VLOOKUP('(1) CPD-SP Linking'!$D$24,'(1) CPD-SP Linking'!$D$19:$E$28,2,FALSE),IF(H15='(1) CPD-SP Linking'!$D$25,VLOOKUP('(1) CPD-SP Linking'!$D$25,'(1) CPD-SP Linking'!$D$19:$E$28,2,FALSE),IF(H15='(1) CPD-SP Linking'!$D$26,VLOOKUP('(1) CPD-SP Linking'!$D$26,'(1) CPD-SP Linking'!$D$19:$E$28,2,FALSE),IF(H15='(1) CPD-SP Linking'!$D$27,VLOOKUP('(1) CPD-SP Linking'!$D$27,'(1) CPD-SP Linking'!$D$19:$E$28,2,FALSE),IF(H15='(1) CPD-SP Linking'!$D$28,VLOOKUP('(1) CPD-SP Linking'!$D$28,'(1) CPD-SP Linking'!$D$19:$E$28,2,FALSE),""))))))))))</f>
        <v/>
      </c>
      <c r="J15" s="66"/>
      <c r="K15" s="66"/>
      <c r="L15" s="66"/>
      <c r="M15" s="66"/>
      <c r="N15" s="66"/>
      <c r="O15" s="66"/>
      <c r="P15" s="68">
        <v>44137</v>
      </c>
      <c r="Q15" s="68">
        <v>44926</v>
      </c>
      <c r="R15" s="66" t="s">
        <v>394</v>
      </c>
      <c r="S15" s="66" t="s">
        <v>395</v>
      </c>
      <c r="T15" s="66" t="s">
        <v>396</v>
      </c>
      <c r="U15" s="66" t="s">
        <v>397</v>
      </c>
      <c r="V15" s="244"/>
      <c r="W15" s="236"/>
    </row>
    <row r="16" spans="1:23" x14ac:dyDescent="0.25">
      <c r="B16" s="63">
        <v>3</v>
      </c>
      <c r="C16" s="63">
        <v>95982</v>
      </c>
      <c r="D16" s="63">
        <v>100000</v>
      </c>
      <c r="E16" s="65" t="s">
        <v>413</v>
      </c>
      <c r="F16" s="65" t="s">
        <v>414</v>
      </c>
      <c r="G16" s="65" t="s">
        <v>415</v>
      </c>
      <c r="H16" s="66"/>
      <c r="I16" s="102" t="str">
        <f>IF(H16='(1) CPD-SP Linking'!$D$19,VLOOKUP('(1) CPD-SP Linking'!$D$19,'(1) CPD-SP Linking'!$D$19:$E$28,2,FALSE),IF(H16='(1) CPD-SP Linking'!$D$20,VLOOKUP('(1) CPD-SP Linking'!$D$20,'(1) CPD-SP Linking'!$D$19:$E$28,2,FALSE),IF(H16='(1) CPD-SP Linking'!$D$21,VLOOKUP('(1) CPD-SP Linking'!$D$21,'(1) CPD-SP Linking'!$D$19:$E$28,2,FALSE),IF(H16='(1) CPD-SP Linking'!$D$22,VLOOKUP('(1) CPD-SP Linking'!$D$22,'(1) CPD-SP Linking'!$D$19:$E$28,2,FALSE),IF(H16='(1) CPD-SP Linking'!$D$23,VLOOKUP('(1) CPD-SP Linking'!$D$23,'(1) CPD-SP Linking'!$D$19:$E$28,2,FALSE),IF(H16='(1) CPD-SP Linking'!$D$24,VLOOKUP('(1) CPD-SP Linking'!$D$24,'(1) CPD-SP Linking'!$D$19:$E$28,2,FALSE),IF(H16='(1) CPD-SP Linking'!$D$25,VLOOKUP('(1) CPD-SP Linking'!$D$25,'(1) CPD-SP Linking'!$D$19:$E$28,2,FALSE),IF(H16='(1) CPD-SP Linking'!$D$26,VLOOKUP('(1) CPD-SP Linking'!$D$26,'(1) CPD-SP Linking'!$D$19:$E$28,2,FALSE),IF(H16='(1) CPD-SP Linking'!$D$27,VLOOKUP('(1) CPD-SP Linking'!$D$27,'(1) CPD-SP Linking'!$D$19:$E$28,2,FALSE),IF(H16='(1) CPD-SP Linking'!$D$28,VLOOKUP('(1) CPD-SP Linking'!$D$28,'(1) CPD-SP Linking'!$D$19:$E$28,2,FALSE),""))))))))))</f>
        <v/>
      </c>
      <c r="J16" s="66"/>
      <c r="K16" s="66"/>
      <c r="L16" s="66"/>
      <c r="M16" s="66"/>
      <c r="N16" s="66"/>
      <c r="O16" s="66"/>
      <c r="P16" s="68">
        <v>43831</v>
      </c>
      <c r="Q16" s="68">
        <v>45657</v>
      </c>
      <c r="R16" s="66" t="s">
        <v>394</v>
      </c>
      <c r="S16" s="66" t="s">
        <v>395</v>
      </c>
      <c r="T16" s="66" t="s">
        <v>416</v>
      </c>
      <c r="U16" s="66" t="s">
        <v>417</v>
      </c>
      <c r="V16" s="69">
        <v>6660000</v>
      </c>
      <c r="W16" s="71" t="s">
        <v>398</v>
      </c>
    </row>
    <row r="17" spans="2:23" x14ac:dyDescent="0.25">
      <c r="B17" s="63">
        <v>4</v>
      </c>
      <c r="C17" s="63">
        <v>98749</v>
      </c>
      <c r="D17" s="63">
        <v>101967</v>
      </c>
      <c r="E17" s="65" t="s">
        <v>418</v>
      </c>
      <c r="F17" s="65" t="s">
        <v>419</v>
      </c>
      <c r="G17" s="65" t="s">
        <v>420</v>
      </c>
      <c r="H17" s="66"/>
      <c r="I17" s="102" t="str">
        <f>IF(H17='(1) CPD-SP Linking'!$D$19,VLOOKUP('(1) CPD-SP Linking'!$D$19,'(1) CPD-SP Linking'!$D$19:$E$28,2,FALSE),IF(H17='(1) CPD-SP Linking'!$D$20,VLOOKUP('(1) CPD-SP Linking'!$D$20,'(1) CPD-SP Linking'!$D$19:$E$28,2,FALSE),IF(H17='(1) CPD-SP Linking'!$D$21,VLOOKUP('(1) CPD-SP Linking'!$D$21,'(1) CPD-SP Linking'!$D$19:$E$28,2,FALSE),IF(H17='(1) CPD-SP Linking'!$D$22,VLOOKUP('(1) CPD-SP Linking'!$D$22,'(1) CPD-SP Linking'!$D$19:$E$28,2,FALSE),IF(H17='(1) CPD-SP Linking'!$D$23,VLOOKUP('(1) CPD-SP Linking'!$D$23,'(1) CPD-SP Linking'!$D$19:$E$28,2,FALSE),IF(H17='(1) CPD-SP Linking'!$D$24,VLOOKUP('(1) CPD-SP Linking'!$D$24,'(1) CPD-SP Linking'!$D$19:$E$28,2,FALSE),IF(H17='(1) CPD-SP Linking'!$D$25,VLOOKUP('(1) CPD-SP Linking'!$D$25,'(1) CPD-SP Linking'!$D$19:$E$28,2,FALSE),IF(H17='(1) CPD-SP Linking'!$D$26,VLOOKUP('(1) CPD-SP Linking'!$D$26,'(1) CPD-SP Linking'!$D$19:$E$28,2,FALSE),IF(H17='(1) CPD-SP Linking'!$D$27,VLOOKUP('(1) CPD-SP Linking'!$D$27,'(1) CPD-SP Linking'!$D$19:$E$28,2,FALSE),IF(H17='(1) CPD-SP Linking'!$D$28,VLOOKUP('(1) CPD-SP Linking'!$D$28,'(1) CPD-SP Linking'!$D$19:$E$28,2,FALSE),""))))))))))</f>
        <v/>
      </c>
      <c r="J17" s="66"/>
      <c r="K17" s="66"/>
      <c r="L17" s="66"/>
      <c r="M17" s="66"/>
      <c r="N17" s="66"/>
      <c r="O17" s="66"/>
      <c r="P17" s="68">
        <v>44392</v>
      </c>
      <c r="Q17" s="68">
        <v>45852</v>
      </c>
      <c r="R17" s="66" t="s">
        <v>394</v>
      </c>
      <c r="S17" s="66" t="s">
        <v>421</v>
      </c>
      <c r="T17" s="66" t="s">
        <v>296</v>
      </c>
      <c r="U17" s="66" t="s">
        <v>422</v>
      </c>
      <c r="V17" s="69">
        <v>5957500</v>
      </c>
      <c r="W17" s="71" t="s">
        <v>398</v>
      </c>
    </row>
    <row r="18" spans="2:23" x14ac:dyDescent="0.25">
      <c r="B18" s="63">
        <v>5</v>
      </c>
      <c r="C18" s="64">
        <v>136690</v>
      </c>
      <c r="D18" s="63">
        <v>127505</v>
      </c>
      <c r="E18" s="65" t="s">
        <v>423</v>
      </c>
      <c r="F18" s="65" t="s">
        <v>424</v>
      </c>
      <c r="G18" s="65" t="s">
        <v>425</v>
      </c>
      <c r="H18" s="66"/>
      <c r="I18" s="102" t="str">
        <f>IF(H18='(1) CPD-SP Linking'!$D$19,VLOOKUP('(1) CPD-SP Linking'!$D$19,'(1) CPD-SP Linking'!$D$19:$E$28,2,FALSE),IF(H18='(1) CPD-SP Linking'!$D$20,VLOOKUP('(1) CPD-SP Linking'!$D$20,'(1) CPD-SP Linking'!$D$19:$E$28,2,FALSE),IF(H18='(1) CPD-SP Linking'!$D$21,VLOOKUP('(1) CPD-SP Linking'!$D$21,'(1) CPD-SP Linking'!$D$19:$E$28,2,FALSE),IF(H18='(1) CPD-SP Linking'!$D$22,VLOOKUP('(1) CPD-SP Linking'!$D$22,'(1) CPD-SP Linking'!$D$19:$E$28,2,FALSE),IF(H18='(1) CPD-SP Linking'!$D$23,VLOOKUP('(1) CPD-SP Linking'!$D$23,'(1) CPD-SP Linking'!$D$19:$E$28,2,FALSE),IF(H18='(1) CPD-SP Linking'!$D$24,VLOOKUP('(1) CPD-SP Linking'!$D$24,'(1) CPD-SP Linking'!$D$19:$E$28,2,FALSE),IF(H18='(1) CPD-SP Linking'!$D$25,VLOOKUP('(1) CPD-SP Linking'!$D$25,'(1) CPD-SP Linking'!$D$19:$E$28,2,FALSE),IF(H18='(1) CPD-SP Linking'!$D$26,VLOOKUP('(1) CPD-SP Linking'!$D$26,'(1) CPD-SP Linking'!$D$19:$E$28,2,FALSE),IF(H18='(1) CPD-SP Linking'!$D$27,VLOOKUP('(1) CPD-SP Linking'!$D$27,'(1) CPD-SP Linking'!$D$19:$E$28,2,FALSE),IF(H18='(1) CPD-SP Linking'!$D$28,VLOOKUP('(1) CPD-SP Linking'!$D$28,'(1) CPD-SP Linking'!$D$19:$E$28,2,FALSE),""))))))))))</f>
        <v/>
      </c>
      <c r="J18" s="66"/>
      <c r="K18" s="66"/>
      <c r="L18" s="66"/>
      <c r="M18" s="66"/>
      <c r="N18" s="66"/>
      <c r="O18" s="66"/>
      <c r="P18" s="68">
        <v>44501</v>
      </c>
      <c r="Q18" s="68">
        <v>45459</v>
      </c>
      <c r="R18" s="66" t="s">
        <v>394</v>
      </c>
      <c r="S18" s="66" t="s">
        <v>421</v>
      </c>
      <c r="T18" s="66" t="s">
        <v>296</v>
      </c>
      <c r="U18" s="66" t="s">
        <v>426</v>
      </c>
      <c r="V18" s="69">
        <v>1285148</v>
      </c>
      <c r="W18" s="71" t="s">
        <v>398</v>
      </c>
    </row>
    <row r="19" spans="2:23" hidden="1" x14ac:dyDescent="0.25">
      <c r="B19" s="237">
        <v>6</v>
      </c>
      <c r="C19" s="239">
        <v>131380</v>
      </c>
      <c r="D19" s="74">
        <v>124462</v>
      </c>
      <c r="E19" s="241" t="s">
        <v>427</v>
      </c>
      <c r="F19" s="75" t="s">
        <v>428</v>
      </c>
      <c r="G19" s="241" t="s">
        <v>429</v>
      </c>
      <c r="H19" s="76"/>
      <c r="I19" s="102" t="str">
        <f>IF(H19='(1) CPD-SP Linking'!$D$19,VLOOKUP('(1) CPD-SP Linking'!$D$19,'(1) CPD-SP Linking'!$D$19:$E$28,2,FALSE),IF(H19='(1) CPD-SP Linking'!$D$20,VLOOKUP('(1) CPD-SP Linking'!$D$20,'(1) CPD-SP Linking'!$D$19:$E$28,2,FALSE),IF(H19='(1) CPD-SP Linking'!$D$21,VLOOKUP('(1) CPD-SP Linking'!$D$21,'(1) CPD-SP Linking'!$D$19:$E$28,2,FALSE),IF(H19='(1) CPD-SP Linking'!$D$22,VLOOKUP('(1) CPD-SP Linking'!$D$22,'(1) CPD-SP Linking'!$D$19:$E$28,2,FALSE),IF(H19='(1) CPD-SP Linking'!$D$23,VLOOKUP('(1) CPD-SP Linking'!$D$23,'(1) CPD-SP Linking'!$D$19:$E$28,2,FALSE),IF(H19='(1) CPD-SP Linking'!$D$24,VLOOKUP('(1) CPD-SP Linking'!$D$24,'(1) CPD-SP Linking'!$D$19:$E$28,2,FALSE),IF(H19='(1) CPD-SP Linking'!$D$25,VLOOKUP('(1) CPD-SP Linking'!$D$25,'(1) CPD-SP Linking'!$D$19:$E$28,2,FALSE),IF(H19='(1) CPD-SP Linking'!$D$26,VLOOKUP('(1) CPD-SP Linking'!$D$26,'(1) CPD-SP Linking'!$D$19:$E$28,2,FALSE),IF(H19='(1) CPD-SP Linking'!$D$27,VLOOKUP('(1) CPD-SP Linking'!$D$27,'(1) CPD-SP Linking'!$D$19:$E$28,2,FALSE),IF(H19='(1) CPD-SP Linking'!$D$28,VLOOKUP('(1) CPD-SP Linking'!$D$28,'(1) CPD-SP Linking'!$D$19:$E$28,2,FALSE),""))))))))))</f>
        <v/>
      </c>
      <c r="J19" s="76" t="s">
        <v>430</v>
      </c>
      <c r="K19" s="76"/>
      <c r="L19" s="76"/>
      <c r="M19" s="76"/>
      <c r="N19" s="76"/>
      <c r="O19" s="76"/>
      <c r="P19" s="78">
        <v>44120</v>
      </c>
      <c r="Q19" s="78">
        <v>44667</v>
      </c>
      <c r="R19" s="76" t="s">
        <v>394</v>
      </c>
      <c r="S19" s="66" t="s">
        <v>421</v>
      </c>
      <c r="T19" s="66" t="s">
        <v>431</v>
      </c>
      <c r="U19" s="66" t="s">
        <v>432</v>
      </c>
      <c r="V19" s="243">
        <v>1386000</v>
      </c>
      <c r="W19" s="235" t="s">
        <v>398</v>
      </c>
    </row>
    <row r="20" spans="2:23" hidden="1" x14ac:dyDescent="0.25">
      <c r="B20" s="238"/>
      <c r="C20" s="240"/>
      <c r="D20" s="74">
        <v>126507</v>
      </c>
      <c r="E20" s="242"/>
      <c r="F20" s="75" t="s">
        <v>433</v>
      </c>
      <c r="G20" s="242"/>
      <c r="H20" s="76"/>
      <c r="I20" s="102" t="str">
        <f>IF(H20='(1) CPD-SP Linking'!$D$19,VLOOKUP('(1) CPD-SP Linking'!$D$19,'(1) CPD-SP Linking'!$D$19:$E$28,2,FALSE),IF(H20='(1) CPD-SP Linking'!$D$20,VLOOKUP('(1) CPD-SP Linking'!$D$20,'(1) CPD-SP Linking'!$D$19:$E$28,2,FALSE),IF(H20='(1) CPD-SP Linking'!$D$21,VLOOKUP('(1) CPD-SP Linking'!$D$21,'(1) CPD-SP Linking'!$D$19:$E$28,2,FALSE),IF(H20='(1) CPD-SP Linking'!$D$22,VLOOKUP('(1) CPD-SP Linking'!$D$22,'(1) CPD-SP Linking'!$D$19:$E$28,2,FALSE),IF(H20='(1) CPD-SP Linking'!$D$23,VLOOKUP('(1) CPD-SP Linking'!$D$23,'(1) CPD-SP Linking'!$D$19:$E$28,2,FALSE),IF(H20='(1) CPD-SP Linking'!$D$24,VLOOKUP('(1) CPD-SP Linking'!$D$24,'(1) CPD-SP Linking'!$D$19:$E$28,2,FALSE),IF(H20='(1) CPD-SP Linking'!$D$25,VLOOKUP('(1) CPD-SP Linking'!$D$25,'(1) CPD-SP Linking'!$D$19:$E$28,2,FALSE),IF(H20='(1) CPD-SP Linking'!$D$26,VLOOKUP('(1) CPD-SP Linking'!$D$26,'(1) CPD-SP Linking'!$D$19:$E$28,2,FALSE),IF(H20='(1) CPD-SP Linking'!$D$27,VLOOKUP('(1) CPD-SP Linking'!$D$27,'(1) CPD-SP Linking'!$D$19:$E$28,2,FALSE),IF(H20='(1) CPD-SP Linking'!$D$28,VLOOKUP('(1) CPD-SP Linking'!$D$28,'(1) CPD-SP Linking'!$D$19:$E$28,2,FALSE),""))))))))))</f>
        <v/>
      </c>
      <c r="J20" s="76" t="s">
        <v>430</v>
      </c>
      <c r="K20" s="76"/>
      <c r="L20" s="76"/>
      <c r="M20" s="76"/>
      <c r="N20" s="76"/>
      <c r="O20" s="76"/>
      <c r="P20" s="78">
        <v>44198</v>
      </c>
      <c r="Q20" s="78">
        <v>44561</v>
      </c>
      <c r="R20" s="76" t="s">
        <v>394</v>
      </c>
      <c r="S20" s="66" t="s">
        <v>421</v>
      </c>
      <c r="T20" s="66" t="s">
        <v>431</v>
      </c>
      <c r="U20" s="66"/>
      <c r="V20" s="244"/>
      <c r="W20" s="236"/>
    </row>
    <row r="21" spans="2:23" hidden="1" x14ac:dyDescent="0.25">
      <c r="B21" s="63">
        <v>7</v>
      </c>
      <c r="C21" s="63">
        <v>95984</v>
      </c>
      <c r="D21" s="63">
        <v>100002</v>
      </c>
      <c r="E21" s="65" t="s">
        <v>434</v>
      </c>
      <c r="F21" s="65" t="s">
        <v>435</v>
      </c>
      <c r="G21" s="65" t="s">
        <v>436</v>
      </c>
      <c r="H21" s="66"/>
      <c r="I21" s="102" t="str">
        <f>IF(H21='(1) CPD-SP Linking'!$D$19,VLOOKUP('(1) CPD-SP Linking'!$D$19,'(1) CPD-SP Linking'!$D$19:$E$28,2,FALSE),IF(H21='(1) CPD-SP Linking'!$D$20,VLOOKUP('(1) CPD-SP Linking'!$D$20,'(1) CPD-SP Linking'!$D$19:$E$28,2,FALSE),IF(H21='(1) CPD-SP Linking'!$D$21,VLOOKUP('(1) CPD-SP Linking'!$D$21,'(1) CPD-SP Linking'!$D$19:$E$28,2,FALSE),IF(H21='(1) CPD-SP Linking'!$D$22,VLOOKUP('(1) CPD-SP Linking'!$D$22,'(1) CPD-SP Linking'!$D$19:$E$28,2,FALSE),IF(H21='(1) CPD-SP Linking'!$D$23,VLOOKUP('(1) CPD-SP Linking'!$D$23,'(1) CPD-SP Linking'!$D$19:$E$28,2,FALSE),IF(H21='(1) CPD-SP Linking'!$D$24,VLOOKUP('(1) CPD-SP Linking'!$D$24,'(1) CPD-SP Linking'!$D$19:$E$28,2,FALSE),IF(H21='(1) CPD-SP Linking'!$D$25,VLOOKUP('(1) CPD-SP Linking'!$D$25,'(1) CPD-SP Linking'!$D$19:$E$28,2,FALSE),IF(H21='(1) CPD-SP Linking'!$D$26,VLOOKUP('(1) CPD-SP Linking'!$D$26,'(1) CPD-SP Linking'!$D$19:$E$28,2,FALSE),IF(H21='(1) CPD-SP Linking'!$D$27,VLOOKUP('(1) CPD-SP Linking'!$D$27,'(1) CPD-SP Linking'!$D$19:$E$28,2,FALSE),IF(H21='(1) CPD-SP Linking'!$D$28,VLOOKUP('(1) CPD-SP Linking'!$D$28,'(1) CPD-SP Linking'!$D$19:$E$28,2,FALSE),""))))))))))</f>
        <v/>
      </c>
      <c r="J21" s="66" t="s">
        <v>437</v>
      </c>
      <c r="K21" s="66"/>
      <c r="L21" s="66"/>
      <c r="M21" s="66"/>
      <c r="N21" s="66"/>
      <c r="O21" s="66"/>
      <c r="P21" s="68">
        <v>43040</v>
      </c>
      <c r="Q21" s="68">
        <v>45838</v>
      </c>
      <c r="R21" s="66" t="s">
        <v>438</v>
      </c>
      <c r="S21" s="66" t="s">
        <v>421</v>
      </c>
      <c r="T21" s="66" t="s">
        <v>296</v>
      </c>
      <c r="U21" s="66" t="s">
        <v>439</v>
      </c>
      <c r="V21" s="69">
        <v>11459232</v>
      </c>
      <c r="W21" s="71" t="s">
        <v>398</v>
      </c>
    </row>
    <row r="22" spans="2:23" hidden="1" x14ac:dyDescent="0.25">
      <c r="B22" s="237">
        <v>8</v>
      </c>
      <c r="C22" s="237">
        <v>84003</v>
      </c>
      <c r="D22" s="63">
        <v>92211</v>
      </c>
      <c r="E22" s="245" t="s">
        <v>440</v>
      </c>
      <c r="F22" s="65" t="s">
        <v>441</v>
      </c>
      <c r="G22" s="245" t="s">
        <v>442</v>
      </c>
      <c r="H22" s="66"/>
      <c r="I22" s="102" t="str">
        <f>IF(H22='(1) CPD-SP Linking'!$D$19,VLOOKUP('(1) CPD-SP Linking'!$D$19,'(1) CPD-SP Linking'!$D$19:$E$28,2,FALSE),IF(H22='(1) CPD-SP Linking'!$D$20,VLOOKUP('(1) CPD-SP Linking'!$D$20,'(1) CPD-SP Linking'!$D$19:$E$28,2,FALSE),IF(H22='(1) CPD-SP Linking'!$D$21,VLOOKUP('(1) CPD-SP Linking'!$D$21,'(1) CPD-SP Linking'!$D$19:$E$28,2,FALSE),IF(H22='(1) CPD-SP Linking'!$D$22,VLOOKUP('(1) CPD-SP Linking'!$D$22,'(1) CPD-SP Linking'!$D$19:$E$28,2,FALSE),IF(H22='(1) CPD-SP Linking'!$D$23,VLOOKUP('(1) CPD-SP Linking'!$D$23,'(1) CPD-SP Linking'!$D$19:$E$28,2,FALSE),IF(H22='(1) CPD-SP Linking'!$D$24,VLOOKUP('(1) CPD-SP Linking'!$D$24,'(1) CPD-SP Linking'!$D$19:$E$28,2,FALSE),IF(H22='(1) CPD-SP Linking'!$D$25,VLOOKUP('(1) CPD-SP Linking'!$D$25,'(1) CPD-SP Linking'!$D$19:$E$28,2,FALSE),IF(H22='(1) CPD-SP Linking'!$D$26,VLOOKUP('(1) CPD-SP Linking'!$D$26,'(1) CPD-SP Linking'!$D$19:$E$28,2,FALSE),IF(H22='(1) CPD-SP Linking'!$D$27,VLOOKUP('(1) CPD-SP Linking'!$D$27,'(1) CPD-SP Linking'!$D$19:$E$28,2,FALSE),IF(H22='(1) CPD-SP Linking'!$D$28,VLOOKUP('(1) CPD-SP Linking'!$D$28,'(1) CPD-SP Linking'!$D$19:$E$28,2,FALSE),""))))))))))</f>
        <v/>
      </c>
      <c r="J22" s="66" t="s">
        <v>248</v>
      </c>
      <c r="K22" s="66"/>
      <c r="L22" s="66"/>
      <c r="M22" s="66"/>
      <c r="N22" s="66"/>
      <c r="O22" s="66"/>
      <c r="P22" s="68">
        <v>43040</v>
      </c>
      <c r="Q22" s="68">
        <v>44895</v>
      </c>
      <c r="R22" s="66" t="s">
        <v>438</v>
      </c>
      <c r="S22" s="66" t="s">
        <v>421</v>
      </c>
      <c r="T22" s="66" t="s">
        <v>296</v>
      </c>
      <c r="U22" s="66" t="s">
        <v>443</v>
      </c>
      <c r="V22" s="247">
        <v>5878657</v>
      </c>
      <c r="W22" s="235" t="s">
        <v>398</v>
      </c>
    </row>
    <row r="23" spans="2:23" hidden="1" x14ac:dyDescent="0.25">
      <c r="B23" s="238"/>
      <c r="C23" s="238"/>
      <c r="D23" s="63">
        <v>107966</v>
      </c>
      <c r="E23" s="246"/>
      <c r="F23" s="65" t="s">
        <v>444</v>
      </c>
      <c r="G23" s="246"/>
      <c r="H23" s="66"/>
      <c r="I23" s="102" t="str">
        <f>IF(H23='(1) CPD-SP Linking'!$D$19,VLOOKUP('(1) CPD-SP Linking'!$D$19,'(1) CPD-SP Linking'!$D$19:$E$28,2,FALSE),IF(H23='(1) CPD-SP Linking'!$D$20,VLOOKUP('(1) CPD-SP Linking'!$D$20,'(1) CPD-SP Linking'!$D$19:$E$28,2,FALSE),IF(H23='(1) CPD-SP Linking'!$D$21,VLOOKUP('(1) CPD-SP Linking'!$D$21,'(1) CPD-SP Linking'!$D$19:$E$28,2,FALSE),IF(H23='(1) CPD-SP Linking'!$D$22,VLOOKUP('(1) CPD-SP Linking'!$D$22,'(1) CPD-SP Linking'!$D$19:$E$28,2,FALSE),IF(H23='(1) CPD-SP Linking'!$D$23,VLOOKUP('(1) CPD-SP Linking'!$D$23,'(1) CPD-SP Linking'!$D$19:$E$28,2,FALSE),IF(H23='(1) CPD-SP Linking'!$D$24,VLOOKUP('(1) CPD-SP Linking'!$D$24,'(1) CPD-SP Linking'!$D$19:$E$28,2,FALSE),IF(H23='(1) CPD-SP Linking'!$D$25,VLOOKUP('(1) CPD-SP Linking'!$D$25,'(1) CPD-SP Linking'!$D$19:$E$28,2,FALSE),IF(H23='(1) CPD-SP Linking'!$D$26,VLOOKUP('(1) CPD-SP Linking'!$D$26,'(1) CPD-SP Linking'!$D$19:$E$28,2,FALSE),IF(H23='(1) CPD-SP Linking'!$D$27,VLOOKUP('(1) CPD-SP Linking'!$D$27,'(1) CPD-SP Linking'!$D$19:$E$28,2,FALSE),IF(H23='(1) CPD-SP Linking'!$D$28,VLOOKUP('(1) CPD-SP Linking'!$D$28,'(1) CPD-SP Linking'!$D$19:$E$28,2,FALSE),""))))))))))</f>
        <v/>
      </c>
      <c r="J23" s="66" t="s">
        <v>445</v>
      </c>
      <c r="K23" s="66"/>
      <c r="L23" s="66"/>
      <c r="M23" s="66"/>
      <c r="N23" s="66"/>
      <c r="O23" s="66"/>
      <c r="P23" s="68">
        <v>43067</v>
      </c>
      <c r="Q23" s="68">
        <v>44895</v>
      </c>
      <c r="R23" s="66" t="s">
        <v>438</v>
      </c>
      <c r="S23" s="66" t="s">
        <v>421</v>
      </c>
      <c r="T23" s="66" t="s">
        <v>296</v>
      </c>
      <c r="U23" s="66" t="s">
        <v>443</v>
      </c>
      <c r="V23" s="248"/>
      <c r="W23" s="236"/>
    </row>
    <row r="24" spans="2:23" hidden="1" x14ac:dyDescent="0.25">
      <c r="B24" s="63">
        <v>9</v>
      </c>
      <c r="C24" s="63">
        <v>98770</v>
      </c>
      <c r="D24" s="63">
        <v>101989</v>
      </c>
      <c r="E24" s="65" t="s">
        <v>446</v>
      </c>
      <c r="F24" s="65" t="s">
        <v>447</v>
      </c>
      <c r="G24" s="65" t="s">
        <v>448</v>
      </c>
      <c r="H24" s="66"/>
      <c r="I24" s="102" t="str">
        <f>IF(H24='(1) CPD-SP Linking'!$D$19,VLOOKUP('(1) CPD-SP Linking'!$D$19,'(1) CPD-SP Linking'!$D$19:$E$28,2,FALSE),IF(H24='(1) CPD-SP Linking'!$D$20,VLOOKUP('(1) CPD-SP Linking'!$D$20,'(1) CPD-SP Linking'!$D$19:$E$28,2,FALSE),IF(H24='(1) CPD-SP Linking'!$D$21,VLOOKUP('(1) CPD-SP Linking'!$D$21,'(1) CPD-SP Linking'!$D$19:$E$28,2,FALSE),IF(H24='(1) CPD-SP Linking'!$D$22,VLOOKUP('(1) CPD-SP Linking'!$D$22,'(1) CPD-SP Linking'!$D$19:$E$28,2,FALSE),IF(H24='(1) CPD-SP Linking'!$D$23,VLOOKUP('(1) CPD-SP Linking'!$D$23,'(1) CPD-SP Linking'!$D$19:$E$28,2,FALSE),IF(H24='(1) CPD-SP Linking'!$D$24,VLOOKUP('(1) CPD-SP Linking'!$D$24,'(1) CPD-SP Linking'!$D$19:$E$28,2,FALSE),IF(H24='(1) CPD-SP Linking'!$D$25,VLOOKUP('(1) CPD-SP Linking'!$D$25,'(1) CPD-SP Linking'!$D$19:$E$28,2,FALSE),IF(H24='(1) CPD-SP Linking'!$D$26,VLOOKUP('(1) CPD-SP Linking'!$D$26,'(1) CPD-SP Linking'!$D$19:$E$28,2,FALSE),IF(H24='(1) CPD-SP Linking'!$D$27,VLOOKUP('(1) CPD-SP Linking'!$D$27,'(1) CPD-SP Linking'!$D$19:$E$28,2,FALSE),IF(H24='(1) CPD-SP Linking'!$D$28,VLOOKUP('(1) CPD-SP Linking'!$D$28,'(1) CPD-SP Linking'!$D$19:$E$28,2,FALSE),""))))))))))</f>
        <v/>
      </c>
      <c r="J24" s="66" t="s">
        <v>248</v>
      </c>
      <c r="K24" s="66"/>
      <c r="L24" s="66"/>
      <c r="M24" s="66"/>
      <c r="N24" s="66"/>
      <c r="O24" s="66"/>
      <c r="P24" s="68">
        <v>43101</v>
      </c>
      <c r="Q24" s="68">
        <v>44561</v>
      </c>
      <c r="R24" s="66" t="s">
        <v>438</v>
      </c>
      <c r="S24" s="66" t="s">
        <v>421</v>
      </c>
      <c r="T24" s="66" t="s">
        <v>296</v>
      </c>
      <c r="U24" s="66" t="s">
        <v>449</v>
      </c>
      <c r="V24" s="69">
        <v>20000000</v>
      </c>
      <c r="W24" s="71" t="s">
        <v>398</v>
      </c>
    </row>
    <row r="25" spans="2:23" hidden="1" x14ac:dyDescent="0.25">
      <c r="B25" s="63">
        <v>10</v>
      </c>
      <c r="C25" s="63">
        <v>120177</v>
      </c>
      <c r="D25" s="63">
        <v>116470</v>
      </c>
      <c r="E25" s="65" t="s">
        <v>450</v>
      </c>
      <c r="F25" s="65" t="s">
        <v>451</v>
      </c>
      <c r="G25" s="65" t="s">
        <v>452</v>
      </c>
      <c r="H25" s="66"/>
      <c r="I25" s="102" t="str">
        <f>IF(H25='(1) CPD-SP Linking'!$D$19,VLOOKUP('(1) CPD-SP Linking'!$D$19,'(1) CPD-SP Linking'!$D$19:$E$28,2,FALSE),IF(H25='(1) CPD-SP Linking'!$D$20,VLOOKUP('(1) CPD-SP Linking'!$D$20,'(1) CPD-SP Linking'!$D$19:$E$28,2,FALSE),IF(H25='(1) CPD-SP Linking'!$D$21,VLOOKUP('(1) CPD-SP Linking'!$D$21,'(1) CPD-SP Linking'!$D$19:$E$28,2,FALSE),IF(H25='(1) CPD-SP Linking'!$D$22,VLOOKUP('(1) CPD-SP Linking'!$D$22,'(1) CPD-SP Linking'!$D$19:$E$28,2,FALSE),IF(H25='(1) CPD-SP Linking'!$D$23,VLOOKUP('(1) CPD-SP Linking'!$D$23,'(1) CPD-SP Linking'!$D$19:$E$28,2,FALSE),IF(H25='(1) CPD-SP Linking'!$D$24,VLOOKUP('(1) CPD-SP Linking'!$D$24,'(1) CPD-SP Linking'!$D$19:$E$28,2,FALSE),IF(H25='(1) CPD-SP Linking'!$D$25,VLOOKUP('(1) CPD-SP Linking'!$D$25,'(1) CPD-SP Linking'!$D$19:$E$28,2,FALSE),IF(H25='(1) CPD-SP Linking'!$D$26,VLOOKUP('(1) CPD-SP Linking'!$D$26,'(1) CPD-SP Linking'!$D$19:$E$28,2,FALSE),IF(H25='(1) CPD-SP Linking'!$D$27,VLOOKUP('(1) CPD-SP Linking'!$D$27,'(1) CPD-SP Linking'!$D$19:$E$28,2,FALSE),IF(H25='(1) CPD-SP Linking'!$D$28,VLOOKUP('(1) CPD-SP Linking'!$D$28,'(1) CPD-SP Linking'!$D$19:$E$28,2,FALSE),""))))))))))</f>
        <v/>
      </c>
      <c r="J25" s="66" t="s">
        <v>170</v>
      </c>
      <c r="K25" s="66"/>
      <c r="L25" s="66"/>
      <c r="M25" s="66"/>
      <c r="N25" s="66"/>
      <c r="O25" s="66"/>
      <c r="P25" s="68">
        <v>44501</v>
      </c>
      <c r="Q25" s="68">
        <v>45383</v>
      </c>
      <c r="R25" s="66" t="s">
        <v>453</v>
      </c>
      <c r="S25" s="66" t="s">
        <v>421</v>
      </c>
      <c r="T25" s="66" t="s">
        <v>296</v>
      </c>
      <c r="U25" s="66" t="s">
        <v>454</v>
      </c>
      <c r="V25" s="69">
        <v>2288330</v>
      </c>
      <c r="W25" s="71" t="s">
        <v>398</v>
      </c>
    </row>
  </sheetData>
  <mergeCells count="18">
    <mergeCell ref="W4:W15"/>
    <mergeCell ref="B4:B15"/>
    <mergeCell ref="C4:C15"/>
    <mergeCell ref="E4:E15"/>
    <mergeCell ref="G4:G15"/>
    <mergeCell ref="V4:V15"/>
    <mergeCell ref="W22:W23"/>
    <mergeCell ref="B19:B20"/>
    <mergeCell ref="C19:C20"/>
    <mergeCell ref="E19:E20"/>
    <mergeCell ref="G19:G20"/>
    <mergeCell ref="V19:V20"/>
    <mergeCell ref="W19:W20"/>
    <mergeCell ref="B22:B23"/>
    <mergeCell ref="C22:C23"/>
    <mergeCell ref="E22:E23"/>
    <mergeCell ref="G22:G23"/>
    <mergeCell ref="V22:V23"/>
  </mergeCells>
  <hyperlinks>
    <hyperlink ref="W3" r:id="rId1" xr:uid="{80B0A2E8-896C-46FF-BB23-0125DFF65D4C}"/>
    <hyperlink ref="W4:W15" r:id="rId2" display="Link" xr:uid="{510FDA4B-0A50-4B9D-B823-93899A52138E}"/>
    <hyperlink ref="W16" r:id="rId3" xr:uid="{8502494A-E313-4FCB-99EB-EEB9BE5C7CF7}"/>
    <hyperlink ref="W17" r:id="rId4" xr:uid="{1A890A12-6751-4188-A1A6-B2031665744E}"/>
    <hyperlink ref="W19:W20" r:id="rId5" display="Link" xr:uid="{299470A2-264E-49DE-AD24-34182197BD79}"/>
    <hyperlink ref="W21" r:id="rId6" xr:uid="{5E721FF1-3EA7-4BEC-98BF-3B1AA991469F}"/>
    <hyperlink ref="W22:W23" r:id="rId7" display="Link" xr:uid="{4EB4D6BD-E571-4508-BF16-212235A32B5E}"/>
    <hyperlink ref="W24" r:id="rId8" xr:uid="{2495A3BD-6C39-4D57-80B2-F5D25B2A010D}"/>
    <hyperlink ref="W25" r:id="rId9" xr:uid="{DE1E979D-489F-4643-B28B-57FC038EEA6C}"/>
    <hyperlink ref="W18" r:id="rId10" xr:uid="{2B266744-A689-40F0-9C9E-1147DDE1C2E6}"/>
  </hyperlinks>
  <pageMargins left="0.7" right="0.7" top="0.75" bottom="0.75" header="0.3" footer="0.3"/>
  <pageSetup orientation="portrait" r:id="rId11"/>
  <extLst>
    <ext xmlns:x14="http://schemas.microsoft.com/office/spreadsheetml/2009/9/main" uri="{CCE6A557-97BC-4b89-ADB6-D9C93CAAB3DF}">
      <x14:dataValidations xmlns:xm="http://schemas.microsoft.com/office/excel/2006/main" count="1">
        <x14:dataValidation type="list" allowBlank="1" showInputMessage="1" showErrorMessage="1" xr:uid="{9BF7133E-8522-4531-837C-FEB6C89CCFDC}">
          <x14:formula1>
            <xm:f>'(1) CPD-SP Linking'!$D$19:$D$28</xm:f>
          </x14:formula1>
          <xm:sqref>H3:H25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U25"/>
  <sheetViews>
    <sheetView showGridLines="0" workbookViewId="0">
      <pane xSplit="7" ySplit="2" topLeftCell="H3" activePane="bottomRight" state="frozen"/>
      <selection pane="topRight" activeCell="H1" sqref="H1"/>
      <selection pane="bottomLeft" activeCell="A3" sqref="A3"/>
      <selection pane="bottomRight" activeCell="I5" sqref="I5"/>
    </sheetView>
  </sheetViews>
  <sheetFormatPr defaultRowHeight="15" x14ac:dyDescent="0.25"/>
  <cols>
    <col min="1" max="1" width="4.28515625" customWidth="1"/>
    <col min="2" max="2" width="4.140625" bestFit="1" customWidth="1"/>
    <col min="5" max="5" width="32.85546875" customWidth="1"/>
    <col min="6" max="6" width="31.140625" bestFit="1" customWidth="1"/>
    <col min="7" max="7" width="21.140625" bestFit="1" customWidth="1"/>
    <col min="8" max="8" width="13.7109375" bestFit="1" customWidth="1"/>
    <col min="9" max="9" width="15.7109375" customWidth="1"/>
    <col min="10" max="10" width="13.7109375" bestFit="1" customWidth="1"/>
    <col min="11" max="11" width="15.5703125" customWidth="1"/>
    <col min="12" max="12" width="18.85546875" bestFit="1" customWidth="1"/>
    <col min="13" max="13" width="18.85546875" customWidth="1"/>
    <col min="14" max="14" width="16.28515625" bestFit="1" customWidth="1"/>
    <col min="15" max="15" width="15.7109375" bestFit="1" customWidth="1"/>
    <col min="17" max="17" width="11.28515625" customWidth="1"/>
    <col min="20" max="20" width="19.140625" bestFit="1" customWidth="1"/>
    <col min="21" max="21" width="19.140625" customWidth="1"/>
  </cols>
  <sheetData>
    <row r="2" spans="2:21" ht="75" x14ac:dyDescent="0.25">
      <c r="B2" s="16" t="s">
        <v>376</v>
      </c>
      <c r="C2" s="16" t="s">
        <v>377</v>
      </c>
      <c r="D2" s="16" t="s">
        <v>378</v>
      </c>
      <c r="E2" s="16" t="s">
        <v>379</v>
      </c>
      <c r="F2" s="16" t="s">
        <v>380</v>
      </c>
      <c r="G2" s="16" t="s">
        <v>381</v>
      </c>
      <c r="H2" s="16" t="s">
        <v>455</v>
      </c>
      <c r="I2" s="16" t="s">
        <v>456</v>
      </c>
      <c r="J2" s="16" t="s">
        <v>457</v>
      </c>
      <c r="K2" s="16" t="s">
        <v>458</v>
      </c>
      <c r="L2" s="16" t="s">
        <v>459</v>
      </c>
      <c r="M2" s="16" t="s">
        <v>460</v>
      </c>
      <c r="N2" s="16" t="s">
        <v>383</v>
      </c>
      <c r="O2" s="16" t="s">
        <v>384</v>
      </c>
      <c r="P2" s="16" t="s">
        <v>385</v>
      </c>
      <c r="Q2" s="16" t="s">
        <v>386</v>
      </c>
      <c r="R2" s="16" t="s">
        <v>387</v>
      </c>
      <c r="S2" s="16" t="s">
        <v>388</v>
      </c>
      <c r="T2" s="16" t="s">
        <v>389</v>
      </c>
      <c r="U2" s="16" t="s">
        <v>390</v>
      </c>
    </row>
    <row r="3" spans="2:21" x14ac:dyDescent="0.25">
      <c r="B3" s="63">
        <v>1</v>
      </c>
      <c r="C3" s="63">
        <v>98747</v>
      </c>
      <c r="D3" s="64">
        <v>101965</v>
      </c>
      <c r="E3" s="65" t="s">
        <v>392</v>
      </c>
      <c r="F3" s="65" t="s">
        <v>392</v>
      </c>
      <c r="G3" s="65" t="s">
        <v>393</v>
      </c>
      <c r="H3" s="66" t="s">
        <v>461</v>
      </c>
      <c r="I3" s="67" t="s">
        <v>462</v>
      </c>
      <c r="J3" s="66" t="s">
        <v>161</v>
      </c>
      <c r="K3" s="67" t="s">
        <v>462</v>
      </c>
      <c r="L3" s="66" t="s">
        <v>430</v>
      </c>
      <c r="M3" s="67" t="s">
        <v>462</v>
      </c>
      <c r="N3" s="68">
        <v>44027</v>
      </c>
      <c r="O3" s="68">
        <v>46218</v>
      </c>
      <c r="P3" s="66" t="s">
        <v>394</v>
      </c>
      <c r="Q3" s="66" t="s">
        <v>395</v>
      </c>
      <c r="R3" s="66" t="s">
        <v>396</v>
      </c>
      <c r="S3" s="66" t="s">
        <v>397</v>
      </c>
      <c r="T3" s="69">
        <v>30205367</v>
      </c>
      <c r="U3" s="71" t="s">
        <v>398</v>
      </c>
    </row>
    <row r="4" spans="2:21" x14ac:dyDescent="0.25">
      <c r="B4" s="237">
        <v>2</v>
      </c>
      <c r="C4" s="237">
        <v>88033</v>
      </c>
      <c r="D4" s="64">
        <v>94854</v>
      </c>
      <c r="E4" s="245" t="s">
        <v>399</v>
      </c>
      <c r="F4" s="65" t="s">
        <v>400</v>
      </c>
      <c r="G4" s="245" t="s">
        <v>401</v>
      </c>
      <c r="H4" s="66" t="s">
        <v>461</v>
      </c>
      <c r="I4" s="67" t="s">
        <v>463</v>
      </c>
      <c r="J4" s="66" t="s">
        <v>161</v>
      </c>
      <c r="K4" s="67" t="s">
        <v>462</v>
      </c>
      <c r="L4" s="66" t="s">
        <v>430</v>
      </c>
      <c r="M4" s="67" t="s">
        <v>462</v>
      </c>
      <c r="N4" s="68">
        <v>42668</v>
      </c>
      <c r="O4" s="68">
        <v>44926</v>
      </c>
      <c r="P4" s="66" t="s">
        <v>394</v>
      </c>
      <c r="Q4" s="66" t="s">
        <v>395</v>
      </c>
      <c r="R4" s="66" t="s">
        <v>396</v>
      </c>
      <c r="S4" s="66" t="s">
        <v>397</v>
      </c>
      <c r="T4" s="243">
        <v>29723000</v>
      </c>
      <c r="U4" s="235" t="s">
        <v>398</v>
      </c>
    </row>
    <row r="5" spans="2:21" x14ac:dyDescent="0.25">
      <c r="B5" s="250"/>
      <c r="C5" s="250"/>
      <c r="D5" s="63">
        <v>106996</v>
      </c>
      <c r="E5" s="251"/>
      <c r="F5" s="65" t="s">
        <v>402</v>
      </c>
      <c r="G5" s="251"/>
      <c r="H5" s="66" t="s">
        <v>461</v>
      </c>
      <c r="I5" s="67" t="s">
        <v>463</v>
      </c>
      <c r="J5" s="66" t="s">
        <v>161</v>
      </c>
      <c r="K5" s="67" t="s">
        <v>462</v>
      </c>
      <c r="L5" s="66" t="s">
        <v>430</v>
      </c>
      <c r="M5" s="67" t="s">
        <v>462</v>
      </c>
      <c r="N5" s="68">
        <v>42998</v>
      </c>
      <c r="O5" s="68">
        <v>44926</v>
      </c>
      <c r="P5" s="66" t="s">
        <v>394</v>
      </c>
      <c r="Q5" s="66" t="s">
        <v>395</v>
      </c>
      <c r="R5" s="66" t="s">
        <v>396</v>
      </c>
      <c r="S5" s="66" t="s">
        <v>397</v>
      </c>
      <c r="T5" s="252"/>
      <c r="U5" s="249"/>
    </row>
    <row r="6" spans="2:21" x14ac:dyDescent="0.25">
      <c r="B6" s="250"/>
      <c r="C6" s="250"/>
      <c r="D6" s="63">
        <v>107002</v>
      </c>
      <c r="E6" s="251"/>
      <c r="F6" s="65" t="s">
        <v>403</v>
      </c>
      <c r="G6" s="251"/>
      <c r="H6" s="66" t="s">
        <v>461</v>
      </c>
      <c r="I6" s="67" t="s">
        <v>463</v>
      </c>
      <c r="J6" s="66" t="s">
        <v>161</v>
      </c>
      <c r="K6" s="67" t="s">
        <v>462</v>
      </c>
      <c r="L6" s="66" t="s">
        <v>430</v>
      </c>
      <c r="M6" s="67" t="s">
        <v>462</v>
      </c>
      <c r="N6" s="68">
        <v>42998</v>
      </c>
      <c r="O6" s="68">
        <v>44926</v>
      </c>
      <c r="P6" s="66" t="s">
        <v>394</v>
      </c>
      <c r="Q6" s="66" t="s">
        <v>395</v>
      </c>
      <c r="R6" s="66" t="s">
        <v>396</v>
      </c>
      <c r="S6" s="66" t="s">
        <v>397</v>
      </c>
      <c r="T6" s="252"/>
      <c r="U6" s="249"/>
    </row>
    <row r="7" spans="2:21" x14ac:dyDescent="0.25">
      <c r="B7" s="250"/>
      <c r="C7" s="250"/>
      <c r="D7" s="63">
        <v>107007</v>
      </c>
      <c r="E7" s="251"/>
      <c r="F7" s="65" t="s">
        <v>404</v>
      </c>
      <c r="G7" s="251"/>
      <c r="H7" s="66" t="s">
        <v>461</v>
      </c>
      <c r="I7" s="67" t="s">
        <v>463</v>
      </c>
      <c r="J7" s="66" t="s">
        <v>161</v>
      </c>
      <c r="K7" s="67" t="s">
        <v>462</v>
      </c>
      <c r="L7" s="66" t="s">
        <v>430</v>
      </c>
      <c r="M7" s="67" t="s">
        <v>462</v>
      </c>
      <c r="N7" s="68">
        <v>42998</v>
      </c>
      <c r="O7" s="68">
        <v>44926</v>
      </c>
      <c r="P7" s="66" t="s">
        <v>394</v>
      </c>
      <c r="Q7" s="66" t="s">
        <v>395</v>
      </c>
      <c r="R7" s="66" t="s">
        <v>396</v>
      </c>
      <c r="S7" s="66" t="s">
        <v>397</v>
      </c>
      <c r="T7" s="252"/>
      <c r="U7" s="249"/>
    </row>
    <row r="8" spans="2:21" x14ac:dyDescent="0.25">
      <c r="B8" s="250"/>
      <c r="C8" s="250"/>
      <c r="D8" s="63">
        <v>107008</v>
      </c>
      <c r="E8" s="251"/>
      <c r="F8" s="65" t="s">
        <v>405</v>
      </c>
      <c r="G8" s="251"/>
      <c r="H8" s="66" t="s">
        <v>461</v>
      </c>
      <c r="I8" s="67" t="s">
        <v>463</v>
      </c>
      <c r="J8" s="66" t="s">
        <v>161</v>
      </c>
      <c r="K8" s="67" t="s">
        <v>462</v>
      </c>
      <c r="L8" s="66" t="s">
        <v>430</v>
      </c>
      <c r="M8" s="67" t="s">
        <v>462</v>
      </c>
      <c r="N8" s="68">
        <v>42998</v>
      </c>
      <c r="O8" s="68">
        <v>44926</v>
      </c>
      <c r="P8" s="66" t="s">
        <v>394</v>
      </c>
      <c r="Q8" s="66" t="s">
        <v>395</v>
      </c>
      <c r="R8" s="66" t="s">
        <v>396</v>
      </c>
      <c r="S8" s="66" t="s">
        <v>397</v>
      </c>
      <c r="T8" s="252"/>
      <c r="U8" s="249"/>
    </row>
    <row r="9" spans="2:21" x14ac:dyDescent="0.25">
      <c r="B9" s="250"/>
      <c r="C9" s="250"/>
      <c r="D9" s="63">
        <v>107009</v>
      </c>
      <c r="E9" s="251"/>
      <c r="F9" s="65" t="s">
        <v>406</v>
      </c>
      <c r="G9" s="251"/>
      <c r="H9" s="66" t="s">
        <v>461</v>
      </c>
      <c r="I9" s="67" t="s">
        <v>463</v>
      </c>
      <c r="J9" s="66" t="s">
        <v>161</v>
      </c>
      <c r="K9" s="67" t="s">
        <v>462</v>
      </c>
      <c r="L9" s="66" t="s">
        <v>430</v>
      </c>
      <c r="M9" s="67" t="s">
        <v>462</v>
      </c>
      <c r="N9" s="68">
        <v>42998</v>
      </c>
      <c r="O9" s="68">
        <v>44926</v>
      </c>
      <c r="P9" s="66" t="s">
        <v>394</v>
      </c>
      <c r="Q9" s="66" t="s">
        <v>395</v>
      </c>
      <c r="R9" s="66" t="s">
        <v>396</v>
      </c>
      <c r="S9" s="66" t="s">
        <v>397</v>
      </c>
      <c r="T9" s="252"/>
      <c r="U9" s="249"/>
    </row>
    <row r="10" spans="2:21" x14ac:dyDescent="0.25">
      <c r="B10" s="250"/>
      <c r="C10" s="250"/>
      <c r="D10" s="63">
        <v>107010</v>
      </c>
      <c r="E10" s="251"/>
      <c r="F10" s="65" t="s">
        <v>407</v>
      </c>
      <c r="G10" s="251"/>
      <c r="H10" s="66" t="s">
        <v>461</v>
      </c>
      <c r="I10" s="67" t="s">
        <v>463</v>
      </c>
      <c r="J10" s="66" t="s">
        <v>161</v>
      </c>
      <c r="K10" s="67" t="s">
        <v>462</v>
      </c>
      <c r="L10" s="66" t="s">
        <v>430</v>
      </c>
      <c r="M10" s="67" t="s">
        <v>462</v>
      </c>
      <c r="N10" s="68">
        <v>42998</v>
      </c>
      <c r="O10" s="68">
        <v>44926</v>
      </c>
      <c r="P10" s="66" t="s">
        <v>394</v>
      </c>
      <c r="Q10" s="66" t="s">
        <v>395</v>
      </c>
      <c r="R10" s="66" t="s">
        <v>396</v>
      </c>
      <c r="S10" s="66" t="s">
        <v>397</v>
      </c>
      <c r="T10" s="252"/>
      <c r="U10" s="249"/>
    </row>
    <row r="11" spans="2:21" x14ac:dyDescent="0.25">
      <c r="B11" s="250"/>
      <c r="C11" s="250"/>
      <c r="D11" s="63">
        <v>107011</v>
      </c>
      <c r="E11" s="251"/>
      <c r="F11" s="65" t="s">
        <v>408</v>
      </c>
      <c r="G11" s="251"/>
      <c r="H11" s="66" t="s">
        <v>461</v>
      </c>
      <c r="I11" s="67" t="s">
        <v>463</v>
      </c>
      <c r="J11" s="66" t="s">
        <v>161</v>
      </c>
      <c r="K11" s="67" t="s">
        <v>462</v>
      </c>
      <c r="L11" s="66" t="s">
        <v>430</v>
      </c>
      <c r="M11" s="67" t="s">
        <v>462</v>
      </c>
      <c r="N11" s="68">
        <v>42998</v>
      </c>
      <c r="O11" s="68">
        <v>44926</v>
      </c>
      <c r="P11" s="66" t="s">
        <v>394</v>
      </c>
      <c r="Q11" s="66" t="s">
        <v>395</v>
      </c>
      <c r="R11" s="66" t="s">
        <v>396</v>
      </c>
      <c r="S11" s="66" t="s">
        <v>397</v>
      </c>
      <c r="T11" s="252"/>
      <c r="U11" s="249"/>
    </row>
    <row r="12" spans="2:21" x14ac:dyDescent="0.25">
      <c r="B12" s="250"/>
      <c r="C12" s="250"/>
      <c r="D12" s="63">
        <v>107012</v>
      </c>
      <c r="E12" s="251"/>
      <c r="F12" s="65" t="s">
        <v>409</v>
      </c>
      <c r="G12" s="251"/>
      <c r="H12" s="66" t="s">
        <v>461</v>
      </c>
      <c r="I12" s="67" t="s">
        <v>463</v>
      </c>
      <c r="J12" s="66" t="s">
        <v>161</v>
      </c>
      <c r="K12" s="67" t="s">
        <v>462</v>
      </c>
      <c r="L12" s="66" t="s">
        <v>430</v>
      </c>
      <c r="M12" s="67" t="s">
        <v>462</v>
      </c>
      <c r="N12" s="68">
        <v>42998</v>
      </c>
      <c r="O12" s="68">
        <v>44926</v>
      </c>
      <c r="P12" s="66" t="s">
        <v>394</v>
      </c>
      <c r="Q12" s="66" t="s">
        <v>395</v>
      </c>
      <c r="R12" s="66" t="s">
        <v>396</v>
      </c>
      <c r="S12" s="66" t="s">
        <v>397</v>
      </c>
      <c r="T12" s="252"/>
      <c r="U12" s="249"/>
    </row>
    <row r="13" spans="2:21" x14ac:dyDescent="0.25">
      <c r="B13" s="250"/>
      <c r="C13" s="250"/>
      <c r="D13" s="63">
        <v>107013</v>
      </c>
      <c r="E13" s="251"/>
      <c r="F13" s="65" t="s">
        <v>410</v>
      </c>
      <c r="G13" s="251"/>
      <c r="H13" s="66" t="s">
        <v>461</v>
      </c>
      <c r="I13" s="67" t="s">
        <v>463</v>
      </c>
      <c r="J13" s="66" t="s">
        <v>161</v>
      </c>
      <c r="K13" s="67" t="s">
        <v>462</v>
      </c>
      <c r="L13" s="66" t="s">
        <v>430</v>
      </c>
      <c r="M13" s="67" t="s">
        <v>462</v>
      </c>
      <c r="N13" s="68">
        <v>42998</v>
      </c>
      <c r="O13" s="68">
        <v>44926</v>
      </c>
      <c r="P13" s="66" t="s">
        <v>394</v>
      </c>
      <c r="Q13" s="66" t="s">
        <v>395</v>
      </c>
      <c r="R13" s="66" t="s">
        <v>396</v>
      </c>
      <c r="S13" s="66" t="s">
        <v>397</v>
      </c>
      <c r="T13" s="252"/>
      <c r="U13" s="249"/>
    </row>
    <row r="14" spans="2:21" x14ac:dyDescent="0.25">
      <c r="B14" s="250"/>
      <c r="C14" s="250"/>
      <c r="D14" s="63">
        <v>107014</v>
      </c>
      <c r="E14" s="251"/>
      <c r="F14" s="65" t="s">
        <v>411</v>
      </c>
      <c r="G14" s="251"/>
      <c r="H14" s="66" t="s">
        <v>461</v>
      </c>
      <c r="I14" s="67" t="s">
        <v>463</v>
      </c>
      <c r="J14" s="66" t="s">
        <v>161</v>
      </c>
      <c r="K14" s="67" t="s">
        <v>462</v>
      </c>
      <c r="L14" s="66" t="s">
        <v>430</v>
      </c>
      <c r="M14" s="67" t="s">
        <v>462</v>
      </c>
      <c r="N14" s="68">
        <v>42998</v>
      </c>
      <c r="O14" s="68">
        <v>44926</v>
      </c>
      <c r="P14" s="66" t="s">
        <v>394</v>
      </c>
      <c r="Q14" s="66" t="s">
        <v>395</v>
      </c>
      <c r="R14" s="66" t="s">
        <v>396</v>
      </c>
      <c r="S14" s="66" t="s">
        <v>397</v>
      </c>
      <c r="T14" s="252"/>
      <c r="U14" s="249"/>
    </row>
    <row r="15" spans="2:21" x14ac:dyDescent="0.25">
      <c r="B15" s="238"/>
      <c r="C15" s="238"/>
      <c r="D15" s="63">
        <v>120077</v>
      </c>
      <c r="E15" s="246"/>
      <c r="F15" s="65" t="s">
        <v>412</v>
      </c>
      <c r="G15" s="246"/>
      <c r="H15" s="66" t="s">
        <v>461</v>
      </c>
      <c r="I15" s="67" t="s">
        <v>463</v>
      </c>
      <c r="J15" s="66" t="s">
        <v>161</v>
      </c>
      <c r="K15" s="67" t="s">
        <v>462</v>
      </c>
      <c r="L15" s="66" t="s">
        <v>430</v>
      </c>
      <c r="M15" s="67" t="s">
        <v>462</v>
      </c>
      <c r="N15" s="68">
        <v>44137</v>
      </c>
      <c r="O15" s="68">
        <v>44926</v>
      </c>
      <c r="P15" s="66" t="s">
        <v>394</v>
      </c>
      <c r="Q15" s="66" t="s">
        <v>395</v>
      </c>
      <c r="R15" s="66" t="s">
        <v>396</v>
      </c>
      <c r="S15" s="66" t="s">
        <v>397</v>
      </c>
      <c r="T15" s="244"/>
      <c r="U15" s="236"/>
    </row>
    <row r="16" spans="2:21" x14ac:dyDescent="0.25">
      <c r="B16" s="63">
        <v>3</v>
      </c>
      <c r="C16" s="63">
        <v>95982</v>
      </c>
      <c r="D16" s="63">
        <v>100000</v>
      </c>
      <c r="E16" s="65" t="s">
        <v>413</v>
      </c>
      <c r="F16" s="65" t="s">
        <v>414</v>
      </c>
      <c r="G16" s="65" t="s">
        <v>464</v>
      </c>
      <c r="H16" s="66" t="s">
        <v>465</v>
      </c>
      <c r="I16" s="67" t="s">
        <v>157</v>
      </c>
      <c r="J16" s="66" t="s">
        <v>163</v>
      </c>
      <c r="K16" s="67" t="s">
        <v>163</v>
      </c>
      <c r="L16" s="66" t="s">
        <v>228</v>
      </c>
      <c r="M16" s="67" t="s">
        <v>228</v>
      </c>
      <c r="N16" s="68">
        <v>43831</v>
      </c>
      <c r="O16" s="68">
        <v>45657</v>
      </c>
      <c r="P16" s="66" t="s">
        <v>394</v>
      </c>
      <c r="Q16" s="66" t="s">
        <v>395</v>
      </c>
      <c r="R16" s="66" t="s">
        <v>416</v>
      </c>
      <c r="S16" s="66" t="s">
        <v>417</v>
      </c>
      <c r="T16" s="69">
        <v>6660000</v>
      </c>
      <c r="U16" s="71" t="s">
        <v>398</v>
      </c>
    </row>
    <row r="17" spans="2:21" x14ac:dyDescent="0.25">
      <c r="B17" s="63">
        <v>4</v>
      </c>
      <c r="C17" s="63">
        <v>98749</v>
      </c>
      <c r="D17" s="63">
        <v>101967</v>
      </c>
      <c r="E17" s="65" t="s">
        <v>418</v>
      </c>
      <c r="F17" s="65" t="s">
        <v>419</v>
      </c>
      <c r="G17" s="65" t="s">
        <v>420</v>
      </c>
      <c r="H17" s="66" t="s">
        <v>466</v>
      </c>
      <c r="I17" s="67" t="s">
        <v>462</v>
      </c>
      <c r="J17" s="66" t="s">
        <v>159</v>
      </c>
      <c r="K17" s="67" t="s">
        <v>163</v>
      </c>
      <c r="L17" s="66" t="s">
        <v>201</v>
      </c>
      <c r="M17" s="67" t="s">
        <v>228</v>
      </c>
      <c r="N17" s="68">
        <v>44392</v>
      </c>
      <c r="O17" s="68">
        <v>45852</v>
      </c>
      <c r="P17" s="66" t="s">
        <v>394</v>
      </c>
      <c r="Q17" s="66" t="s">
        <v>421</v>
      </c>
      <c r="R17" s="66" t="s">
        <v>296</v>
      </c>
      <c r="S17" s="66" t="s">
        <v>422</v>
      </c>
      <c r="T17" s="69">
        <v>5957500</v>
      </c>
      <c r="U17" s="71" t="s">
        <v>398</v>
      </c>
    </row>
    <row r="18" spans="2:21" x14ac:dyDescent="0.25">
      <c r="B18" s="63">
        <v>5</v>
      </c>
      <c r="C18" s="64">
        <v>136690</v>
      </c>
      <c r="D18" s="63">
        <v>127505</v>
      </c>
      <c r="E18" s="65" t="s">
        <v>423</v>
      </c>
      <c r="F18" s="65" t="s">
        <v>424</v>
      </c>
      <c r="G18" s="65" t="s">
        <v>425</v>
      </c>
      <c r="H18" s="66"/>
      <c r="I18" s="67"/>
      <c r="J18" s="66"/>
      <c r="K18" s="67"/>
      <c r="L18" s="66"/>
      <c r="M18" s="67"/>
      <c r="N18" s="68">
        <v>44501</v>
      </c>
      <c r="O18" s="68">
        <v>45459</v>
      </c>
      <c r="P18" s="66" t="s">
        <v>394</v>
      </c>
      <c r="Q18" s="66" t="s">
        <v>421</v>
      </c>
      <c r="R18" s="66" t="s">
        <v>296</v>
      </c>
      <c r="S18" s="66" t="s">
        <v>426</v>
      </c>
      <c r="T18" s="69">
        <v>1285148</v>
      </c>
      <c r="U18" s="71" t="s">
        <v>398</v>
      </c>
    </row>
    <row r="19" spans="2:21" x14ac:dyDescent="0.25">
      <c r="B19" s="237">
        <v>6</v>
      </c>
      <c r="C19" s="239">
        <v>131380</v>
      </c>
      <c r="D19" s="74">
        <v>124462</v>
      </c>
      <c r="E19" s="241" t="s">
        <v>427</v>
      </c>
      <c r="F19" s="75" t="s">
        <v>428</v>
      </c>
      <c r="G19" s="241" t="s">
        <v>429</v>
      </c>
      <c r="H19" s="76" t="s">
        <v>461</v>
      </c>
      <c r="I19" s="77" t="s">
        <v>462</v>
      </c>
      <c r="J19" s="76" t="s">
        <v>161</v>
      </c>
      <c r="K19" s="77" t="s">
        <v>161</v>
      </c>
      <c r="L19" s="76" t="s">
        <v>430</v>
      </c>
      <c r="M19" s="77" t="s">
        <v>430</v>
      </c>
      <c r="N19" s="78">
        <v>44120</v>
      </c>
      <c r="O19" s="78">
        <v>44667</v>
      </c>
      <c r="P19" s="76" t="s">
        <v>394</v>
      </c>
      <c r="Q19" s="66" t="s">
        <v>421</v>
      </c>
      <c r="R19" s="66" t="s">
        <v>431</v>
      </c>
      <c r="S19" s="66" t="s">
        <v>432</v>
      </c>
      <c r="T19" s="243">
        <v>1386000</v>
      </c>
      <c r="U19" s="235" t="s">
        <v>398</v>
      </c>
    </row>
    <row r="20" spans="2:21" x14ac:dyDescent="0.25">
      <c r="B20" s="238"/>
      <c r="C20" s="240"/>
      <c r="D20" s="74">
        <v>126507</v>
      </c>
      <c r="E20" s="242"/>
      <c r="F20" s="75" t="s">
        <v>433</v>
      </c>
      <c r="G20" s="242"/>
      <c r="H20" s="76" t="s">
        <v>461</v>
      </c>
      <c r="I20" s="77" t="s">
        <v>462</v>
      </c>
      <c r="J20" s="76" t="s">
        <v>161</v>
      </c>
      <c r="K20" s="77" t="s">
        <v>161</v>
      </c>
      <c r="L20" s="76" t="s">
        <v>430</v>
      </c>
      <c r="M20" s="77" t="s">
        <v>430</v>
      </c>
      <c r="N20" s="78">
        <v>44198</v>
      </c>
      <c r="O20" s="78">
        <v>44561</v>
      </c>
      <c r="P20" s="76" t="s">
        <v>394</v>
      </c>
      <c r="Q20" s="66" t="s">
        <v>421</v>
      </c>
      <c r="R20" s="66" t="s">
        <v>431</v>
      </c>
      <c r="S20" s="66"/>
      <c r="T20" s="244"/>
      <c r="U20" s="236"/>
    </row>
    <row r="21" spans="2:21" x14ac:dyDescent="0.25">
      <c r="B21" s="63">
        <v>7</v>
      </c>
      <c r="C21" s="63">
        <v>95984</v>
      </c>
      <c r="D21" s="63">
        <v>100002</v>
      </c>
      <c r="E21" s="65" t="s">
        <v>434</v>
      </c>
      <c r="F21" s="65" t="s">
        <v>435</v>
      </c>
      <c r="G21" s="65" t="s">
        <v>436</v>
      </c>
      <c r="H21" s="66" t="s">
        <v>467</v>
      </c>
      <c r="I21" s="67" t="s">
        <v>468</v>
      </c>
      <c r="J21" s="66" t="s">
        <v>469</v>
      </c>
      <c r="K21" s="67" t="s">
        <v>462</v>
      </c>
      <c r="L21" s="66" t="s">
        <v>437</v>
      </c>
      <c r="M21" s="67" t="s">
        <v>462</v>
      </c>
      <c r="N21" s="68">
        <v>43040</v>
      </c>
      <c r="O21" s="68">
        <v>45838</v>
      </c>
      <c r="P21" s="66" t="s">
        <v>438</v>
      </c>
      <c r="Q21" s="66" t="s">
        <v>421</v>
      </c>
      <c r="R21" s="66" t="s">
        <v>296</v>
      </c>
      <c r="S21" s="66" t="s">
        <v>439</v>
      </c>
      <c r="T21" s="69">
        <v>10749944</v>
      </c>
      <c r="U21" s="71" t="s">
        <v>398</v>
      </c>
    </row>
    <row r="22" spans="2:21" ht="30" x14ac:dyDescent="0.25">
      <c r="B22" s="237">
        <v>8</v>
      </c>
      <c r="C22" s="237">
        <v>84003</v>
      </c>
      <c r="D22" s="63">
        <v>92211</v>
      </c>
      <c r="E22" s="245" t="s">
        <v>440</v>
      </c>
      <c r="F22" s="65" t="s">
        <v>441</v>
      </c>
      <c r="G22" s="245" t="s">
        <v>442</v>
      </c>
      <c r="H22" s="66" t="s">
        <v>470</v>
      </c>
      <c r="I22" s="67" t="s">
        <v>462</v>
      </c>
      <c r="J22" s="66" t="s">
        <v>160</v>
      </c>
      <c r="K22" s="67" t="s">
        <v>471</v>
      </c>
      <c r="L22" s="66" t="s">
        <v>248</v>
      </c>
      <c r="M22" s="70" t="s">
        <v>472</v>
      </c>
      <c r="N22" s="68">
        <v>43040</v>
      </c>
      <c r="O22" s="68">
        <v>44895</v>
      </c>
      <c r="P22" s="66" t="s">
        <v>438</v>
      </c>
      <c r="Q22" s="66" t="s">
        <v>421</v>
      </c>
      <c r="R22" s="66" t="s">
        <v>296</v>
      </c>
      <c r="S22" s="66" t="s">
        <v>443</v>
      </c>
      <c r="T22" s="247">
        <v>5878657</v>
      </c>
      <c r="U22" s="235" t="s">
        <v>398</v>
      </c>
    </row>
    <row r="23" spans="2:21" ht="30" x14ac:dyDescent="0.25">
      <c r="B23" s="238"/>
      <c r="C23" s="238"/>
      <c r="D23" s="63">
        <v>107966</v>
      </c>
      <c r="E23" s="246"/>
      <c r="F23" s="65" t="s">
        <v>444</v>
      </c>
      <c r="G23" s="246"/>
      <c r="H23" s="66" t="s">
        <v>445</v>
      </c>
      <c r="I23" s="67" t="s">
        <v>462</v>
      </c>
      <c r="J23" s="66" t="s">
        <v>445</v>
      </c>
      <c r="K23" s="67" t="s">
        <v>471</v>
      </c>
      <c r="L23" s="66" t="s">
        <v>445</v>
      </c>
      <c r="M23" s="70" t="s">
        <v>472</v>
      </c>
      <c r="N23" s="68">
        <v>43067</v>
      </c>
      <c r="O23" s="68">
        <v>44895</v>
      </c>
      <c r="P23" s="66" t="s">
        <v>438</v>
      </c>
      <c r="Q23" s="66" t="s">
        <v>421</v>
      </c>
      <c r="R23" s="66" t="s">
        <v>296</v>
      </c>
      <c r="S23" s="66" t="s">
        <v>443</v>
      </c>
      <c r="T23" s="248"/>
      <c r="U23" s="236"/>
    </row>
    <row r="24" spans="2:21" x14ac:dyDescent="0.25">
      <c r="B24" s="63">
        <v>9</v>
      </c>
      <c r="C24" s="63">
        <v>98770</v>
      </c>
      <c r="D24" s="63">
        <v>101989</v>
      </c>
      <c r="E24" s="65" t="s">
        <v>446</v>
      </c>
      <c r="F24" s="65" t="s">
        <v>447</v>
      </c>
      <c r="G24" s="65" t="s">
        <v>473</v>
      </c>
      <c r="H24" s="66" t="s">
        <v>470</v>
      </c>
      <c r="I24" s="67" t="s">
        <v>468</v>
      </c>
      <c r="J24" s="66" t="s">
        <v>160</v>
      </c>
      <c r="K24" s="67" t="s">
        <v>462</v>
      </c>
      <c r="L24" s="66" t="s">
        <v>248</v>
      </c>
      <c r="M24" s="67" t="s">
        <v>248</v>
      </c>
      <c r="N24" s="68">
        <v>43101</v>
      </c>
      <c r="O24" s="68">
        <v>44561</v>
      </c>
      <c r="P24" s="66" t="s">
        <v>438</v>
      </c>
      <c r="Q24" s="66" t="s">
        <v>421</v>
      </c>
      <c r="R24" s="66" t="s">
        <v>296</v>
      </c>
      <c r="S24" s="66" t="s">
        <v>449</v>
      </c>
      <c r="T24" s="69">
        <v>20000000</v>
      </c>
      <c r="U24" s="71" t="s">
        <v>398</v>
      </c>
    </row>
    <row r="25" spans="2:21" x14ac:dyDescent="0.25">
      <c r="B25" s="63">
        <v>10</v>
      </c>
      <c r="C25" s="63">
        <v>120177</v>
      </c>
      <c r="D25" s="63">
        <v>116470</v>
      </c>
      <c r="E25" s="65" t="s">
        <v>450</v>
      </c>
      <c r="F25" s="65" t="s">
        <v>451</v>
      </c>
      <c r="G25" s="65" t="s">
        <v>452</v>
      </c>
      <c r="H25" s="66" t="s">
        <v>474</v>
      </c>
      <c r="I25" s="67" t="s">
        <v>462</v>
      </c>
      <c r="J25" s="66" t="s">
        <v>156</v>
      </c>
      <c r="K25" s="67" t="s">
        <v>462</v>
      </c>
      <c r="L25" s="66" t="s">
        <v>170</v>
      </c>
      <c r="M25" s="67" t="s">
        <v>170</v>
      </c>
      <c r="N25" s="68">
        <v>44501</v>
      </c>
      <c r="O25" s="68">
        <v>45383</v>
      </c>
      <c r="P25" s="66" t="s">
        <v>453</v>
      </c>
      <c r="Q25" s="66" t="s">
        <v>421</v>
      </c>
      <c r="R25" s="66" t="s">
        <v>296</v>
      </c>
      <c r="S25" s="66" t="s">
        <v>454</v>
      </c>
      <c r="T25" s="69">
        <v>2288330</v>
      </c>
      <c r="U25" s="71" t="s">
        <v>398</v>
      </c>
    </row>
  </sheetData>
  <mergeCells count="18">
    <mergeCell ref="C22:C23"/>
    <mergeCell ref="E22:E23"/>
    <mergeCell ref="B22:B23"/>
    <mergeCell ref="G22:G23"/>
    <mergeCell ref="C4:C15"/>
    <mergeCell ref="B4:B15"/>
    <mergeCell ref="E4:E15"/>
    <mergeCell ref="G4:G15"/>
    <mergeCell ref="C19:C20"/>
    <mergeCell ref="E19:E20"/>
    <mergeCell ref="G19:G20"/>
    <mergeCell ref="B19:B20"/>
    <mergeCell ref="T4:T15"/>
    <mergeCell ref="T19:T20"/>
    <mergeCell ref="T22:T23"/>
    <mergeCell ref="U4:U15"/>
    <mergeCell ref="U19:U20"/>
    <mergeCell ref="U22:U23"/>
  </mergeCells>
  <hyperlinks>
    <hyperlink ref="U3" r:id="rId1" xr:uid="{5D3BBD09-A271-437F-B64D-D987B90AB21C}"/>
    <hyperlink ref="U4:U15" r:id="rId2" display="Link" xr:uid="{282B1898-625E-4AFE-AE70-02D6C297C1C1}"/>
    <hyperlink ref="U16" r:id="rId3" xr:uid="{A5FD35D4-3862-491D-8E52-4707C0CD9312}"/>
    <hyperlink ref="U17" r:id="rId4" xr:uid="{4D595209-B1A6-4C8F-B672-21E7554720C2}"/>
    <hyperlink ref="U19:U20" r:id="rId5" display="Link" xr:uid="{8E081F80-BED9-41DC-A9CC-30383A07B69B}"/>
    <hyperlink ref="U21" r:id="rId6" xr:uid="{4621588D-354D-43FA-8598-696DBDDA3870}"/>
    <hyperlink ref="U22:U23" r:id="rId7" display="Link" xr:uid="{6C980BAA-F3C6-41C1-A72E-25BCB76F6E86}"/>
    <hyperlink ref="U24" r:id="rId8" xr:uid="{631C3DE9-FCDB-49A1-9D6F-4D685F629F46}"/>
    <hyperlink ref="U25" r:id="rId9" xr:uid="{BEAB864B-B326-4F33-A5CF-61E701459050}"/>
    <hyperlink ref="U18" r:id="rId10" xr:uid="{43705BB8-73CC-4E31-9424-1C1189BE2B2F}"/>
  </hyperlinks>
  <pageMargins left="0.7" right="0.7" top="0.75" bottom="0.75" header="0.3" footer="0.3"/>
  <pageSetup orientation="portrait" r:id="rId1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250D-FC5F-458B-BCA5-163252DAA077}">
  <dimension ref="B2:N38"/>
  <sheetViews>
    <sheetView showGridLines="0" tabSelected="1" topLeftCell="F1" workbookViewId="0">
      <pane ySplit="13" topLeftCell="A14" activePane="bottomLeft" state="frozen"/>
      <selection pane="bottomLeft" activeCell="I8" sqref="I8"/>
    </sheetView>
  </sheetViews>
  <sheetFormatPr defaultRowHeight="15" x14ac:dyDescent="0.25"/>
  <cols>
    <col min="2" max="2" width="22.140625" customWidth="1"/>
    <col min="3" max="3" width="42.85546875" customWidth="1"/>
    <col min="4" max="10" width="19.140625" customWidth="1"/>
    <col min="11" max="14" width="18.5703125" customWidth="1"/>
  </cols>
  <sheetData>
    <row r="2" spans="2:14" x14ac:dyDescent="0.25">
      <c r="B2" s="3" t="s">
        <v>475</v>
      </c>
      <c r="C2" s="4" t="s">
        <v>476</v>
      </c>
    </row>
    <row r="3" spans="2:14" x14ac:dyDescent="0.25">
      <c r="B3" s="3" t="s">
        <v>477</v>
      </c>
      <c r="C3" s="4" t="s">
        <v>478</v>
      </c>
    </row>
    <row r="4" spans="2:14" x14ac:dyDescent="0.25">
      <c r="B4" s="3" t="s">
        <v>379</v>
      </c>
      <c r="C4" s="3" t="s">
        <v>392</v>
      </c>
    </row>
    <row r="5" spans="2:14" x14ac:dyDescent="0.25">
      <c r="B5" s="3" t="s">
        <v>479</v>
      </c>
      <c r="C5" s="3" t="s">
        <v>393</v>
      </c>
    </row>
    <row r="6" spans="2:14" x14ac:dyDescent="0.25">
      <c r="B6" s="3" t="s">
        <v>480</v>
      </c>
      <c r="C6" s="3" t="s">
        <v>481</v>
      </c>
    </row>
    <row r="7" spans="2:14" x14ac:dyDescent="0.25">
      <c r="B7" s="3" t="s">
        <v>482</v>
      </c>
      <c r="C7" s="62">
        <v>30205367</v>
      </c>
    </row>
    <row r="8" spans="2:14" x14ac:dyDescent="0.25">
      <c r="B8" s="3" t="s">
        <v>483</v>
      </c>
      <c r="C8" s="3" t="s">
        <v>484</v>
      </c>
    </row>
    <row r="9" spans="2:14" x14ac:dyDescent="0.25">
      <c r="B9" s="3" t="s">
        <v>390</v>
      </c>
      <c r="C9" s="72" t="s">
        <v>398</v>
      </c>
    </row>
    <row r="11" spans="2:14" x14ac:dyDescent="0.25">
      <c r="B11" s="2" t="s">
        <v>485</v>
      </c>
    </row>
    <row r="12" spans="2:14" ht="60" x14ac:dyDescent="0.25">
      <c r="B12" s="201" t="s">
        <v>486</v>
      </c>
      <c r="C12" s="5" t="s">
        <v>134</v>
      </c>
      <c r="I12" s="256" t="s">
        <v>487</v>
      </c>
      <c r="J12" s="256"/>
      <c r="K12" s="256"/>
      <c r="L12" s="256"/>
      <c r="M12" s="256"/>
      <c r="N12" s="256"/>
    </row>
    <row r="13" spans="2:14" ht="30" x14ac:dyDescent="0.25">
      <c r="B13" s="13"/>
      <c r="C13" s="14"/>
      <c r="D13" s="12" t="s">
        <v>2</v>
      </c>
      <c r="E13" s="12" t="s">
        <v>488</v>
      </c>
      <c r="F13" s="12" t="s">
        <v>6</v>
      </c>
      <c r="G13" s="16" t="s">
        <v>489</v>
      </c>
      <c r="H13" s="16" t="s">
        <v>490</v>
      </c>
      <c r="I13" s="10">
        <v>2021</v>
      </c>
      <c r="J13" s="10">
        <v>2022</v>
      </c>
      <c r="K13" s="10">
        <v>2023</v>
      </c>
      <c r="L13" s="10">
        <v>2024</v>
      </c>
      <c r="M13" s="10">
        <v>2025</v>
      </c>
      <c r="N13" s="10">
        <v>2026</v>
      </c>
    </row>
    <row r="14" spans="2:14" ht="150" x14ac:dyDescent="0.25">
      <c r="B14" s="201" t="s">
        <v>491</v>
      </c>
      <c r="C14" s="5" t="s">
        <v>915</v>
      </c>
      <c r="D14" s="5">
        <v>0</v>
      </c>
      <c r="E14" s="5">
        <v>222412</v>
      </c>
      <c r="F14" s="5" t="s">
        <v>911</v>
      </c>
      <c r="G14" s="3" t="s">
        <v>912</v>
      </c>
      <c r="H14" s="3" t="s">
        <v>913</v>
      </c>
      <c r="I14" s="15">
        <v>0</v>
      </c>
      <c r="J14" s="15" t="s">
        <v>568</v>
      </c>
      <c r="K14" s="15"/>
      <c r="L14" s="15"/>
      <c r="M14" s="15"/>
      <c r="N14" s="15"/>
    </row>
    <row r="15" spans="2:14" ht="150" x14ac:dyDescent="0.25">
      <c r="B15" s="201"/>
      <c r="C15" s="5" t="s">
        <v>916</v>
      </c>
      <c r="D15" s="5">
        <v>0</v>
      </c>
      <c r="E15" s="5">
        <v>111206</v>
      </c>
      <c r="F15" s="5" t="s">
        <v>911</v>
      </c>
      <c r="G15" s="3" t="s">
        <v>912</v>
      </c>
      <c r="H15" s="3" t="s">
        <v>913</v>
      </c>
      <c r="I15" s="15">
        <v>0</v>
      </c>
      <c r="J15" s="15" t="s">
        <v>568</v>
      </c>
      <c r="K15" s="15"/>
      <c r="L15" s="15"/>
      <c r="M15" s="15"/>
      <c r="N15" s="15"/>
    </row>
    <row r="16" spans="2:14" ht="90" x14ac:dyDescent="0.25">
      <c r="B16" s="201" t="s">
        <v>492</v>
      </c>
      <c r="C16" s="5" t="s">
        <v>574</v>
      </c>
      <c r="D16" s="5">
        <v>0</v>
      </c>
      <c r="E16" s="5">
        <v>1</v>
      </c>
      <c r="F16" s="5" t="s">
        <v>914</v>
      </c>
      <c r="G16" s="3" t="s">
        <v>912</v>
      </c>
      <c r="H16" s="3" t="s">
        <v>913</v>
      </c>
      <c r="I16" s="15"/>
      <c r="J16" s="15"/>
      <c r="K16" s="15"/>
      <c r="L16" s="15"/>
      <c r="M16" s="15"/>
      <c r="N16" s="15"/>
    </row>
    <row r="19" spans="2:14" x14ac:dyDescent="0.25">
      <c r="B19" s="2" t="s">
        <v>493</v>
      </c>
      <c r="I19" s="255" t="s">
        <v>487</v>
      </c>
      <c r="J19" s="255"/>
      <c r="K19" s="255"/>
      <c r="L19" s="255"/>
      <c r="M19" s="255"/>
      <c r="N19" s="255"/>
    </row>
    <row r="20" spans="2:14" ht="30" x14ac:dyDescent="0.25">
      <c r="B20" s="9"/>
      <c r="C20" s="10" t="s">
        <v>494</v>
      </c>
      <c r="D20" s="10" t="s">
        <v>495</v>
      </c>
      <c r="E20" s="10" t="s">
        <v>496</v>
      </c>
      <c r="F20" s="11" t="s">
        <v>497</v>
      </c>
      <c r="G20" s="10" t="s">
        <v>498</v>
      </c>
      <c r="H20" s="11" t="s">
        <v>499</v>
      </c>
      <c r="I20" s="10">
        <v>2021</v>
      </c>
      <c r="J20" s="10">
        <v>2022</v>
      </c>
      <c r="K20" s="10">
        <v>2023</v>
      </c>
      <c r="L20" s="10">
        <v>2024</v>
      </c>
      <c r="M20" s="10">
        <v>2025</v>
      </c>
      <c r="N20" s="10">
        <v>2026</v>
      </c>
    </row>
    <row r="21" spans="2:14" ht="330" x14ac:dyDescent="0.25">
      <c r="B21" s="3" t="s">
        <v>500</v>
      </c>
      <c r="C21" s="5" t="s">
        <v>501</v>
      </c>
      <c r="D21" s="5" t="s">
        <v>502</v>
      </c>
      <c r="E21" s="3"/>
      <c r="F21" s="5" t="s">
        <v>503</v>
      </c>
      <c r="G21" s="5" t="s">
        <v>504</v>
      </c>
      <c r="H21" s="3"/>
      <c r="I21" s="15"/>
      <c r="J21" s="15"/>
      <c r="K21" s="15"/>
      <c r="L21" s="15"/>
      <c r="M21" s="15"/>
      <c r="N21" s="15"/>
    </row>
    <row r="22" spans="2:14" ht="32.25" customHeight="1" x14ac:dyDescent="0.25">
      <c r="B22" s="253" t="s">
        <v>505</v>
      </c>
      <c r="C22" s="253"/>
      <c r="D22" s="253"/>
      <c r="E22" s="253"/>
      <c r="F22" s="253"/>
      <c r="G22" s="253"/>
      <c r="H22" s="8"/>
      <c r="I22" s="8"/>
      <c r="J22" s="8"/>
      <c r="K22" s="8"/>
      <c r="L22" s="8"/>
      <c r="M22" s="8"/>
      <c r="N22" s="8"/>
    </row>
    <row r="23" spans="2:14" ht="165" x14ac:dyDescent="0.25">
      <c r="B23" s="3"/>
      <c r="C23" s="5" t="s">
        <v>506</v>
      </c>
      <c r="D23" s="5" t="s">
        <v>507</v>
      </c>
      <c r="E23" s="5" t="s">
        <v>508</v>
      </c>
      <c r="F23" s="5" t="s">
        <v>509</v>
      </c>
      <c r="G23" s="257" t="s">
        <v>510</v>
      </c>
      <c r="H23" s="3" t="s">
        <v>920</v>
      </c>
      <c r="I23" s="15">
        <v>0</v>
      </c>
      <c r="J23" s="15"/>
      <c r="K23" s="15"/>
      <c r="L23" s="15">
        <v>84912</v>
      </c>
      <c r="M23" s="15"/>
      <c r="N23" s="15">
        <v>222412</v>
      </c>
    </row>
    <row r="24" spans="2:14" ht="45" x14ac:dyDescent="0.25">
      <c r="B24" s="3"/>
      <c r="C24" s="5" t="s">
        <v>511</v>
      </c>
      <c r="D24" s="5" t="s">
        <v>512</v>
      </c>
      <c r="E24" s="5" t="s">
        <v>513</v>
      </c>
      <c r="F24" s="5" t="s">
        <v>514</v>
      </c>
      <c r="G24" s="258"/>
      <c r="H24" s="3" t="s">
        <v>920</v>
      </c>
      <c r="I24" s="268">
        <v>0</v>
      </c>
      <c r="J24" s="15"/>
      <c r="K24" s="15"/>
      <c r="L24" s="268">
        <v>0.04</v>
      </c>
      <c r="M24" s="15"/>
      <c r="N24" s="269">
        <v>0.10100000000000001</v>
      </c>
    </row>
    <row r="25" spans="2:14" ht="105" x14ac:dyDescent="0.25">
      <c r="B25" s="5" t="s">
        <v>515</v>
      </c>
      <c r="C25" s="5" t="s">
        <v>516</v>
      </c>
      <c r="D25" s="5" t="s">
        <v>517</v>
      </c>
      <c r="E25" s="5" t="s">
        <v>518</v>
      </c>
      <c r="F25" s="5" t="s">
        <v>519</v>
      </c>
      <c r="G25" s="257" t="s">
        <v>510</v>
      </c>
      <c r="H25" s="3" t="s">
        <v>919</v>
      </c>
      <c r="I25" s="15">
        <v>0</v>
      </c>
      <c r="J25" s="15"/>
      <c r="K25" s="15"/>
      <c r="L25" s="15">
        <f>10186*2</f>
        <v>20372</v>
      </c>
      <c r="M25" s="15"/>
      <c r="N25" s="15">
        <f>25473*2</f>
        <v>50946</v>
      </c>
    </row>
    <row r="26" spans="2:14" ht="90" x14ac:dyDescent="0.25">
      <c r="B26" s="5" t="s">
        <v>520</v>
      </c>
      <c r="C26" s="5" t="s">
        <v>521</v>
      </c>
      <c r="D26" s="5" t="s">
        <v>517</v>
      </c>
      <c r="E26" s="5" t="s">
        <v>522</v>
      </c>
      <c r="F26" s="5" t="s">
        <v>523</v>
      </c>
      <c r="G26" s="258"/>
      <c r="H26" s="3"/>
      <c r="I26" s="15">
        <v>0</v>
      </c>
      <c r="J26" s="15"/>
      <c r="K26" s="15"/>
      <c r="L26" s="15">
        <v>84912</v>
      </c>
      <c r="M26" s="15"/>
      <c r="N26" s="15">
        <v>222412</v>
      </c>
    </row>
    <row r="27" spans="2:14" ht="32.25" customHeight="1" x14ac:dyDescent="0.25">
      <c r="B27" s="253" t="s">
        <v>524</v>
      </c>
      <c r="C27" s="253"/>
      <c r="D27" s="253"/>
      <c r="E27" s="253"/>
      <c r="F27" s="253"/>
      <c r="G27" s="253"/>
      <c r="H27" s="8"/>
      <c r="I27" s="8"/>
      <c r="J27" s="8"/>
      <c r="K27" s="8"/>
      <c r="L27" s="8"/>
      <c r="M27" s="8"/>
      <c r="N27" s="8"/>
    </row>
    <row r="28" spans="2:14" ht="165" x14ac:dyDescent="0.25">
      <c r="B28" s="5" t="s">
        <v>525</v>
      </c>
      <c r="C28" s="5" t="s">
        <v>526</v>
      </c>
      <c r="D28" s="6">
        <v>0</v>
      </c>
      <c r="E28" s="5" t="s">
        <v>527</v>
      </c>
      <c r="F28" s="5" t="s">
        <v>528</v>
      </c>
      <c r="G28" s="3"/>
      <c r="H28" s="3">
        <v>2.2999999999999998</v>
      </c>
      <c r="I28" s="15">
        <v>0</v>
      </c>
      <c r="J28" s="15"/>
      <c r="K28" s="15"/>
      <c r="L28" s="15" t="s">
        <v>917</v>
      </c>
      <c r="M28" s="15"/>
      <c r="N28" s="15" t="s">
        <v>918</v>
      </c>
    </row>
    <row r="29" spans="2:14" ht="150" x14ac:dyDescent="0.25">
      <c r="B29" s="5" t="s">
        <v>529</v>
      </c>
      <c r="C29" s="5" t="s">
        <v>530</v>
      </c>
      <c r="D29" s="5" t="s">
        <v>531</v>
      </c>
      <c r="E29" s="5" t="s">
        <v>532</v>
      </c>
      <c r="F29" s="5" t="s">
        <v>533</v>
      </c>
      <c r="G29" s="3"/>
      <c r="H29" s="3" t="s">
        <v>921</v>
      </c>
      <c r="I29" s="15"/>
      <c r="J29" s="15"/>
      <c r="K29" s="15"/>
      <c r="L29" s="268">
        <v>0.06</v>
      </c>
      <c r="M29" s="15"/>
      <c r="N29" s="268">
        <v>0.2</v>
      </c>
    </row>
    <row r="30" spans="2:14" ht="75" x14ac:dyDescent="0.25">
      <c r="B30" s="5" t="s">
        <v>534</v>
      </c>
      <c r="C30" s="5" t="s">
        <v>535</v>
      </c>
      <c r="D30" s="5" t="s">
        <v>517</v>
      </c>
      <c r="E30" s="5" t="s">
        <v>536</v>
      </c>
      <c r="F30" s="5" t="s">
        <v>537</v>
      </c>
      <c r="G30" s="3"/>
      <c r="H30" s="3" t="s">
        <v>922</v>
      </c>
      <c r="I30" s="15">
        <v>0</v>
      </c>
      <c r="J30" s="15"/>
      <c r="K30" s="15"/>
      <c r="L30" s="15">
        <v>5094</v>
      </c>
      <c r="M30" s="15"/>
      <c r="N30" s="15">
        <v>16980</v>
      </c>
    </row>
    <row r="31" spans="2:14" x14ac:dyDescent="0.25">
      <c r="B31" s="253" t="s">
        <v>538</v>
      </c>
      <c r="C31" s="253"/>
      <c r="D31" s="253"/>
      <c r="E31" s="253"/>
      <c r="F31" s="253"/>
      <c r="G31" s="253"/>
      <c r="H31" s="8"/>
      <c r="I31" s="8"/>
      <c r="J31" s="8"/>
      <c r="K31" s="8"/>
      <c r="L31" s="8"/>
      <c r="M31" s="8"/>
      <c r="N31" s="8"/>
    </row>
    <row r="32" spans="2:14" ht="45" x14ac:dyDescent="0.25">
      <c r="B32" s="254" t="s">
        <v>539</v>
      </c>
      <c r="C32" s="5" t="s">
        <v>540</v>
      </c>
      <c r="D32" s="3" t="s">
        <v>541</v>
      </c>
      <c r="E32" s="5" t="s">
        <v>542</v>
      </c>
      <c r="F32" s="5" t="s">
        <v>543</v>
      </c>
      <c r="G32" s="3"/>
      <c r="H32" s="3" t="s">
        <v>923</v>
      </c>
      <c r="I32" s="15">
        <v>0</v>
      </c>
      <c r="J32" s="15"/>
      <c r="K32" s="15"/>
      <c r="L32" s="15">
        <v>4800</v>
      </c>
      <c r="M32" s="15"/>
      <c r="N32" s="15">
        <v>19200</v>
      </c>
    </row>
    <row r="33" spans="2:14" ht="45" x14ac:dyDescent="0.25">
      <c r="B33" s="254"/>
      <c r="C33" s="5" t="s">
        <v>544</v>
      </c>
      <c r="D33" s="3" t="s">
        <v>541</v>
      </c>
      <c r="E33" s="5" t="s">
        <v>545</v>
      </c>
      <c r="F33" s="5" t="s">
        <v>546</v>
      </c>
      <c r="G33" s="3"/>
      <c r="H33" s="3" t="s">
        <v>924</v>
      </c>
      <c r="I33" s="15">
        <v>0</v>
      </c>
      <c r="J33" s="15"/>
      <c r="K33" s="15"/>
      <c r="L33" s="15">
        <v>572</v>
      </c>
      <c r="M33" s="15"/>
      <c r="N33" s="15">
        <v>1430</v>
      </c>
    </row>
    <row r="34" spans="2:14" ht="45" x14ac:dyDescent="0.25">
      <c r="B34" s="254"/>
      <c r="C34" s="5" t="s">
        <v>547</v>
      </c>
      <c r="D34" s="3" t="s">
        <v>541</v>
      </c>
      <c r="E34" s="5" t="s">
        <v>548</v>
      </c>
      <c r="F34" s="5" t="s">
        <v>549</v>
      </c>
      <c r="G34" s="3"/>
      <c r="H34" s="3">
        <v>1.3</v>
      </c>
      <c r="I34" s="15">
        <v>0</v>
      </c>
      <c r="J34" s="15"/>
      <c r="K34" s="15"/>
      <c r="L34" s="15">
        <v>1975</v>
      </c>
      <c r="M34" s="15"/>
      <c r="N34" s="15">
        <v>4938</v>
      </c>
    </row>
    <row r="35" spans="2:14" ht="255" x14ac:dyDescent="0.25">
      <c r="B35" s="254"/>
      <c r="C35" s="5" t="s">
        <v>550</v>
      </c>
      <c r="D35" s="7">
        <v>0</v>
      </c>
      <c r="E35" s="5" t="s">
        <v>551</v>
      </c>
      <c r="F35" s="5" t="s">
        <v>552</v>
      </c>
      <c r="G35" s="3"/>
      <c r="H35" s="3"/>
      <c r="I35" s="15">
        <v>0</v>
      </c>
      <c r="J35" s="15"/>
      <c r="K35" s="15"/>
      <c r="L35" s="268">
        <v>0.25</v>
      </c>
      <c r="M35" s="15"/>
      <c r="N35" s="268">
        <v>0.6</v>
      </c>
    </row>
    <row r="36" spans="2:14" ht="105" x14ac:dyDescent="0.25">
      <c r="B36" s="254" t="s">
        <v>553</v>
      </c>
      <c r="C36" s="5" t="s">
        <v>554</v>
      </c>
      <c r="D36" s="5" t="s">
        <v>555</v>
      </c>
      <c r="E36" s="5" t="s">
        <v>556</v>
      </c>
      <c r="F36" s="5" t="s">
        <v>557</v>
      </c>
      <c r="G36" s="3"/>
      <c r="H36" s="3"/>
      <c r="I36" s="15">
        <v>0</v>
      </c>
      <c r="J36" s="15"/>
      <c r="K36" s="268">
        <v>0.25</v>
      </c>
      <c r="L36" s="15"/>
      <c r="M36" s="15"/>
      <c r="N36" s="268">
        <v>0.6</v>
      </c>
    </row>
    <row r="37" spans="2:14" ht="135" x14ac:dyDescent="0.25">
      <c r="B37" s="254"/>
      <c r="C37" s="5" t="s">
        <v>558</v>
      </c>
      <c r="D37" s="5" t="s">
        <v>559</v>
      </c>
      <c r="E37" s="5" t="s">
        <v>560</v>
      </c>
      <c r="F37" s="5" t="s">
        <v>561</v>
      </c>
      <c r="G37" s="3"/>
      <c r="H37" s="3"/>
      <c r="I37" s="15">
        <v>0</v>
      </c>
      <c r="J37" s="15"/>
      <c r="K37" s="268">
        <v>0.25</v>
      </c>
      <c r="L37" s="15"/>
      <c r="M37" s="15"/>
      <c r="N37" s="268">
        <v>0.6</v>
      </c>
    </row>
    <row r="38" spans="2:14" ht="30" x14ac:dyDescent="0.25">
      <c r="B38" s="254"/>
      <c r="C38" s="5" t="s">
        <v>562</v>
      </c>
      <c r="D38" s="6">
        <v>0</v>
      </c>
      <c r="E38" s="7">
        <v>0.2</v>
      </c>
      <c r="F38" s="7">
        <v>0.5</v>
      </c>
      <c r="G38" s="3"/>
      <c r="H38" s="3">
        <v>2.2000000000000002</v>
      </c>
      <c r="I38" s="15">
        <v>0</v>
      </c>
      <c r="J38" s="15"/>
      <c r="K38" s="15"/>
      <c r="L38" s="268">
        <v>0.2</v>
      </c>
      <c r="M38" s="15"/>
      <c r="N38" s="268">
        <v>0.5</v>
      </c>
    </row>
  </sheetData>
  <mergeCells count="9">
    <mergeCell ref="B31:G31"/>
    <mergeCell ref="B32:B35"/>
    <mergeCell ref="B36:B38"/>
    <mergeCell ref="I19:N19"/>
    <mergeCell ref="I12:N12"/>
    <mergeCell ref="B22:G22"/>
    <mergeCell ref="G23:G24"/>
    <mergeCell ref="B27:G27"/>
    <mergeCell ref="G25:G26"/>
  </mergeCells>
  <hyperlinks>
    <hyperlink ref="C9" r:id="rId1" xr:uid="{CFD63EB7-B2AF-49E3-A6E8-2C14CCBDE075}"/>
  </hyperlink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B53B5-7D42-4418-8EC2-F77A96EC0C40}">
  <dimension ref="B2:N34"/>
  <sheetViews>
    <sheetView showGridLines="0" topLeftCell="F20" workbookViewId="0">
      <selection activeCell="L22" sqref="L22"/>
    </sheetView>
  </sheetViews>
  <sheetFormatPr defaultRowHeight="15" x14ac:dyDescent="0.25"/>
  <cols>
    <col min="2" max="2" width="22.140625" customWidth="1"/>
    <col min="3" max="3" width="42.85546875" customWidth="1"/>
    <col min="4" max="10" width="19.140625" customWidth="1"/>
    <col min="11" max="14" width="18.5703125" customWidth="1"/>
  </cols>
  <sheetData>
    <row r="2" spans="2:14" x14ac:dyDescent="0.25">
      <c r="B2" s="3" t="s">
        <v>475</v>
      </c>
      <c r="C2" s="4" t="s">
        <v>563</v>
      </c>
    </row>
    <row r="3" spans="2:14" x14ac:dyDescent="0.25">
      <c r="B3" s="3" t="s">
        <v>477</v>
      </c>
      <c r="C3" s="4" t="s">
        <v>564</v>
      </c>
    </row>
    <row r="4" spans="2:14" x14ac:dyDescent="0.25">
      <c r="B4" s="3" t="s">
        <v>379</v>
      </c>
      <c r="C4" s="3" t="s">
        <v>399</v>
      </c>
    </row>
    <row r="5" spans="2:14" x14ac:dyDescent="0.25">
      <c r="B5" s="3" t="s">
        <v>479</v>
      </c>
      <c r="C5" s="3" t="s">
        <v>401</v>
      </c>
    </row>
    <row r="6" spans="2:14" x14ac:dyDescent="0.25">
      <c r="B6" s="3" t="s">
        <v>480</v>
      </c>
      <c r="C6" s="3" t="s">
        <v>565</v>
      </c>
    </row>
    <row r="7" spans="2:14" x14ac:dyDescent="0.25">
      <c r="B7" s="3" t="s">
        <v>482</v>
      </c>
      <c r="C7" s="79">
        <v>29723000</v>
      </c>
    </row>
    <row r="8" spans="2:14" x14ac:dyDescent="0.25">
      <c r="B8" s="3" t="s">
        <v>483</v>
      </c>
      <c r="C8" s="3" t="s">
        <v>484</v>
      </c>
    </row>
    <row r="9" spans="2:14" x14ac:dyDescent="0.25">
      <c r="B9" s="3" t="s">
        <v>390</v>
      </c>
      <c r="C9" s="72" t="s">
        <v>398</v>
      </c>
    </row>
    <row r="11" spans="2:14" x14ac:dyDescent="0.25">
      <c r="B11" s="2" t="s">
        <v>485</v>
      </c>
    </row>
    <row r="12" spans="2:14" ht="60" x14ac:dyDescent="0.25">
      <c r="B12" s="201" t="s">
        <v>486</v>
      </c>
      <c r="C12" s="5" t="s">
        <v>134</v>
      </c>
      <c r="I12" s="256" t="s">
        <v>487</v>
      </c>
      <c r="J12" s="256"/>
      <c r="K12" s="256"/>
      <c r="L12" s="256"/>
      <c r="M12" s="256"/>
      <c r="N12" s="256"/>
    </row>
    <row r="13" spans="2:14" ht="30" x14ac:dyDescent="0.25">
      <c r="B13" s="13"/>
      <c r="C13" s="14"/>
      <c r="D13" s="12" t="s">
        <v>2</v>
      </c>
      <c r="E13" s="12" t="s">
        <v>488</v>
      </c>
      <c r="F13" s="12" t="s">
        <v>6</v>
      </c>
      <c r="G13" s="16" t="s">
        <v>489</v>
      </c>
      <c r="H13" s="16" t="s">
        <v>490</v>
      </c>
      <c r="I13" s="10">
        <v>2022</v>
      </c>
      <c r="J13" s="10"/>
      <c r="K13" s="10"/>
      <c r="L13" s="10"/>
      <c r="M13" s="10"/>
      <c r="N13" s="10"/>
    </row>
    <row r="14" spans="2:14" ht="45" x14ac:dyDescent="0.25">
      <c r="B14" s="201" t="s">
        <v>491</v>
      </c>
      <c r="C14" s="5" t="s">
        <v>566</v>
      </c>
      <c r="D14" s="203">
        <f>'(2) CPD Output Indicators (CPD)'!B35</f>
        <v>120689</v>
      </c>
      <c r="E14" s="203">
        <f>'(2) CPD Output Indicators (CPD)'!C35</f>
        <v>200000</v>
      </c>
      <c r="F14" s="24" t="s">
        <v>203</v>
      </c>
      <c r="G14" s="3"/>
      <c r="H14" s="3" t="s">
        <v>567</v>
      </c>
      <c r="I14" s="15" t="s">
        <v>568</v>
      </c>
      <c r="J14" s="15"/>
      <c r="K14" s="15"/>
      <c r="L14" s="15"/>
      <c r="M14" s="15"/>
      <c r="N14" s="15"/>
    </row>
    <row r="15" spans="2:14" ht="63" customHeight="1" x14ac:dyDescent="0.25">
      <c r="B15" s="201"/>
      <c r="C15" s="5" t="s">
        <v>569</v>
      </c>
      <c r="D15" s="203">
        <f>'(2) CPD Output Indicators (CPD)'!B41</f>
        <v>78</v>
      </c>
      <c r="E15" s="203">
        <f>'(2) CPD Output Indicators (CPD)'!C41</f>
        <v>82</v>
      </c>
      <c r="F15" s="24" t="s">
        <v>570</v>
      </c>
      <c r="G15" s="3"/>
      <c r="H15" s="3" t="s">
        <v>567</v>
      </c>
      <c r="I15" s="15" t="s">
        <v>568</v>
      </c>
      <c r="J15" s="15"/>
      <c r="K15" s="15"/>
      <c r="L15" s="15"/>
      <c r="M15" s="15"/>
      <c r="N15" s="15"/>
    </row>
    <row r="16" spans="2:14" ht="60" x14ac:dyDescent="0.25">
      <c r="B16" s="201"/>
      <c r="C16" s="5" t="s">
        <v>571</v>
      </c>
      <c r="D16" s="203">
        <f>'(2) CPD Output Indicators (CPD)'!B43</f>
        <v>0</v>
      </c>
      <c r="E16" s="203">
        <f>'(2) CPD Output Indicators (CPD)'!C43</f>
        <v>0</v>
      </c>
      <c r="F16" s="24" t="s">
        <v>570</v>
      </c>
      <c r="G16" s="3"/>
      <c r="H16" s="3" t="s">
        <v>567</v>
      </c>
      <c r="I16" s="15">
        <v>1</v>
      </c>
      <c r="J16" s="15"/>
      <c r="K16" s="15"/>
      <c r="L16" s="15"/>
      <c r="M16" s="15"/>
      <c r="N16" s="15"/>
    </row>
    <row r="17" spans="2:14" ht="60" x14ac:dyDescent="0.25">
      <c r="B17" s="201"/>
      <c r="C17" s="5" t="s">
        <v>572</v>
      </c>
      <c r="D17" s="203" t="str">
        <f>'(2) CPD Output Indicators (CPD)'!B49</f>
        <v xml:space="preserve">2,187,602 tCO2e </v>
      </c>
      <c r="E17" s="203">
        <f>'(2) CPD Output Indicators (CPD)'!C49</f>
        <v>2300000</v>
      </c>
      <c r="F17" s="24" t="s">
        <v>573</v>
      </c>
      <c r="G17" s="3"/>
      <c r="H17" s="3" t="s">
        <v>567</v>
      </c>
      <c r="I17" s="15" t="s">
        <v>568</v>
      </c>
      <c r="J17" s="15"/>
      <c r="K17" s="15"/>
      <c r="L17" s="15"/>
      <c r="M17" s="15"/>
      <c r="N17" s="15"/>
    </row>
    <row r="18" spans="2:14" ht="62.25" customHeight="1" x14ac:dyDescent="0.25">
      <c r="B18" s="201" t="s">
        <v>492</v>
      </c>
      <c r="C18" s="202" t="s">
        <v>574</v>
      </c>
      <c r="D18" s="5">
        <f>'(3) IRRF Indicators (SP)'!B46</f>
        <v>1</v>
      </c>
      <c r="E18" s="5">
        <f>'(3) IRRF Indicators (SP)'!C46</f>
        <v>1</v>
      </c>
      <c r="F18" s="24" t="s">
        <v>570</v>
      </c>
      <c r="G18" s="3"/>
      <c r="H18" s="3" t="s">
        <v>567</v>
      </c>
      <c r="I18" s="15">
        <v>1</v>
      </c>
      <c r="J18" s="15"/>
      <c r="K18" s="15"/>
      <c r="L18" s="15"/>
      <c r="M18" s="15"/>
      <c r="N18" s="15"/>
    </row>
    <row r="21" spans="2:14" x14ac:dyDescent="0.25">
      <c r="B21" s="2" t="s">
        <v>493</v>
      </c>
      <c r="E21" s="204"/>
      <c r="I21" s="255" t="s">
        <v>487</v>
      </c>
      <c r="J21" s="255"/>
      <c r="K21" s="255"/>
      <c r="L21" s="255"/>
      <c r="M21" s="255"/>
      <c r="N21" s="255"/>
    </row>
    <row r="22" spans="2:14" ht="30" x14ac:dyDescent="0.25">
      <c r="B22" s="9"/>
      <c r="C22" s="10" t="s">
        <v>494</v>
      </c>
      <c r="D22" s="10" t="s">
        <v>495</v>
      </c>
      <c r="E22" s="10" t="s">
        <v>496</v>
      </c>
      <c r="F22" s="11" t="s">
        <v>497</v>
      </c>
      <c r="G22" s="10" t="s">
        <v>498</v>
      </c>
      <c r="H22" s="11" t="s">
        <v>499</v>
      </c>
      <c r="I22" s="10">
        <v>2022</v>
      </c>
      <c r="J22" s="10"/>
      <c r="K22" s="10"/>
      <c r="L22" s="10"/>
      <c r="M22" s="10"/>
      <c r="N22" s="10"/>
    </row>
    <row r="23" spans="2:14" ht="240" x14ac:dyDescent="0.25">
      <c r="B23" s="80" t="s">
        <v>575</v>
      </c>
      <c r="C23" s="81" t="s">
        <v>576</v>
      </c>
      <c r="D23" s="81" t="s">
        <v>577</v>
      </c>
      <c r="E23" s="80"/>
      <c r="F23" s="81" t="s">
        <v>578</v>
      </c>
      <c r="G23" s="81"/>
      <c r="H23" s="80"/>
      <c r="I23" s="15" t="s">
        <v>568</v>
      </c>
      <c r="J23" s="15"/>
      <c r="K23" s="15"/>
      <c r="L23" s="15"/>
      <c r="M23" s="15"/>
      <c r="N23" s="15"/>
    </row>
    <row r="24" spans="2:14" ht="210" x14ac:dyDescent="0.25">
      <c r="B24" s="80" t="s">
        <v>579</v>
      </c>
      <c r="C24" s="81" t="s">
        <v>580</v>
      </c>
      <c r="D24" s="81" t="s">
        <v>581</v>
      </c>
      <c r="E24" s="80"/>
      <c r="F24" s="81"/>
      <c r="G24" s="81"/>
      <c r="H24" s="80"/>
      <c r="I24" s="15" t="s">
        <v>568</v>
      </c>
      <c r="J24" s="15"/>
      <c r="K24" s="15"/>
      <c r="L24" s="15"/>
      <c r="M24" s="15"/>
      <c r="N24" s="15"/>
    </row>
    <row r="25" spans="2:14" x14ac:dyDescent="0.25">
      <c r="B25" s="253" t="s">
        <v>582</v>
      </c>
      <c r="C25" s="253"/>
      <c r="D25" s="253"/>
      <c r="E25" s="253"/>
      <c r="F25" s="253"/>
      <c r="G25" s="253"/>
      <c r="H25" s="8"/>
      <c r="I25" s="8"/>
      <c r="J25" s="8"/>
      <c r="K25" s="8"/>
      <c r="L25" s="8"/>
      <c r="M25" s="8"/>
      <c r="N25" s="8"/>
    </row>
    <row r="26" spans="2:14" s="83" customFormat="1" ht="105" x14ac:dyDescent="0.25">
      <c r="B26" s="81" t="s">
        <v>583</v>
      </c>
      <c r="C26" s="81" t="s">
        <v>584</v>
      </c>
      <c r="D26" s="81" t="s">
        <v>585</v>
      </c>
      <c r="E26" s="81" t="s">
        <v>586</v>
      </c>
      <c r="F26" s="81" t="s">
        <v>587</v>
      </c>
      <c r="G26" s="81" t="s">
        <v>588</v>
      </c>
      <c r="H26" s="80"/>
      <c r="I26" s="205">
        <v>1050</v>
      </c>
      <c r="J26" s="82"/>
      <c r="K26" s="82"/>
      <c r="L26" s="82"/>
      <c r="M26" s="82"/>
      <c r="N26" s="82"/>
    </row>
    <row r="27" spans="2:14" s="83" customFormat="1" ht="180" x14ac:dyDescent="0.25">
      <c r="B27" s="81" t="s">
        <v>589</v>
      </c>
      <c r="C27" s="81" t="s">
        <v>590</v>
      </c>
      <c r="D27" s="84">
        <v>0</v>
      </c>
      <c r="E27" s="81" t="s">
        <v>591</v>
      </c>
      <c r="F27" s="81" t="s">
        <v>592</v>
      </c>
      <c r="G27" s="81" t="s">
        <v>593</v>
      </c>
      <c r="H27" s="80"/>
      <c r="I27" s="82" t="s">
        <v>568</v>
      </c>
      <c r="J27" s="82"/>
      <c r="K27" s="82"/>
      <c r="L27" s="82"/>
      <c r="M27" s="82"/>
      <c r="N27" s="82"/>
    </row>
    <row r="28" spans="2:14" x14ac:dyDescent="0.25">
      <c r="B28" s="253" t="s">
        <v>594</v>
      </c>
      <c r="C28" s="253"/>
      <c r="D28" s="253"/>
      <c r="E28" s="253"/>
      <c r="F28" s="253"/>
      <c r="G28" s="253"/>
      <c r="H28" s="8"/>
      <c r="I28" s="8"/>
      <c r="J28" s="8"/>
      <c r="K28" s="8"/>
      <c r="L28" s="8"/>
      <c r="M28" s="8"/>
      <c r="N28" s="8"/>
    </row>
    <row r="29" spans="2:14" s="83" customFormat="1" ht="180" x14ac:dyDescent="0.25">
      <c r="B29" s="81" t="s">
        <v>595</v>
      </c>
      <c r="C29" s="81" t="s">
        <v>596</v>
      </c>
      <c r="D29" s="84">
        <v>0</v>
      </c>
      <c r="E29" s="81" t="s">
        <v>597</v>
      </c>
      <c r="F29" s="81" t="s">
        <v>598</v>
      </c>
      <c r="G29" s="81" t="s">
        <v>599</v>
      </c>
      <c r="H29" s="80"/>
      <c r="I29" s="82">
        <v>149</v>
      </c>
      <c r="J29" s="82"/>
      <c r="K29" s="82"/>
      <c r="L29" s="82"/>
      <c r="M29" s="82"/>
      <c r="N29" s="82"/>
    </row>
    <row r="30" spans="2:14" s="83" customFormat="1" ht="120" x14ac:dyDescent="0.25">
      <c r="B30" s="81" t="s">
        <v>600</v>
      </c>
      <c r="C30" s="81" t="s">
        <v>601</v>
      </c>
      <c r="D30" s="81" t="s">
        <v>602</v>
      </c>
      <c r="E30" s="81" t="s">
        <v>603</v>
      </c>
      <c r="F30" s="81" t="s">
        <v>604</v>
      </c>
      <c r="G30" s="81" t="s">
        <v>605</v>
      </c>
      <c r="H30" s="80"/>
      <c r="I30" s="82">
        <v>3</v>
      </c>
      <c r="J30" s="82"/>
      <c r="K30" s="82"/>
      <c r="L30" s="82"/>
      <c r="M30" s="82"/>
      <c r="N30" s="82"/>
    </row>
    <row r="31" spans="2:14" x14ac:dyDescent="0.25">
      <c r="B31" s="253" t="s">
        <v>606</v>
      </c>
      <c r="C31" s="253"/>
      <c r="D31" s="253"/>
      <c r="E31" s="253"/>
      <c r="F31" s="253"/>
      <c r="G31" s="253"/>
      <c r="H31" s="8"/>
      <c r="I31" s="8"/>
      <c r="J31" s="8"/>
      <c r="K31" s="8"/>
      <c r="L31" s="8"/>
      <c r="M31" s="8"/>
      <c r="N31" s="8"/>
    </row>
    <row r="32" spans="2:14" s="83" customFormat="1" ht="135" x14ac:dyDescent="0.25">
      <c r="B32" s="81" t="s">
        <v>607</v>
      </c>
      <c r="C32" s="81" t="s">
        <v>608</v>
      </c>
      <c r="D32" s="81" t="s">
        <v>585</v>
      </c>
      <c r="E32" s="81" t="s">
        <v>609</v>
      </c>
      <c r="F32" s="81" t="s">
        <v>610</v>
      </c>
      <c r="G32" s="81" t="s">
        <v>611</v>
      </c>
      <c r="H32" s="80"/>
      <c r="I32" s="205">
        <v>1050</v>
      </c>
      <c r="J32" s="82"/>
      <c r="K32" s="82"/>
      <c r="L32" s="82"/>
      <c r="M32" s="82"/>
      <c r="N32" s="82"/>
    </row>
    <row r="33" spans="2:14" s="83" customFormat="1" ht="180" x14ac:dyDescent="0.25">
      <c r="B33" s="81" t="s">
        <v>612</v>
      </c>
      <c r="C33" s="81" t="s">
        <v>613</v>
      </c>
      <c r="D33" s="84">
        <v>0</v>
      </c>
      <c r="E33" s="81" t="s">
        <v>597</v>
      </c>
      <c r="F33" s="81" t="s">
        <v>598</v>
      </c>
      <c r="G33" s="81" t="s">
        <v>599</v>
      </c>
      <c r="H33" s="80"/>
      <c r="I33" s="82">
        <v>149</v>
      </c>
      <c r="J33" s="82"/>
      <c r="K33" s="82"/>
      <c r="L33" s="82"/>
      <c r="M33" s="82"/>
      <c r="N33" s="82"/>
    </row>
    <row r="34" spans="2:14" s="83" customFormat="1" ht="120" x14ac:dyDescent="0.25">
      <c r="B34" s="81" t="s">
        <v>614</v>
      </c>
      <c r="C34" s="81" t="s">
        <v>615</v>
      </c>
      <c r="D34" s="81" t="s">
        <v>602</v>
      </c>
      <c r="E34" s="81" t="s">
        <v>616</v>
      </c>
      <c r="F34" s="81" t="s">
        <v>617</v>
      </c>
      <c r="G34" s="81" t="s">
        <v>605</v>
      </c>
      <c r="H34" s="80"/>
      <c r="I34" s="82">
        <v>4</v>
      </c>
      <c r="J34" s="82"/>
      <c r="K34" s="82"/>
      <c r="L34" s="82"/>
      <c r="M34" s="82"/>
      <c r="N34" s="82"/>
    </row>
  </sheetData>
  <mergeCells count="5">
    <mergeCell ref="I12:N12"/>
    <mergeCell ref="I21:N21"/>
    <mergeCell ref="B25:G25"/>
    <mergeCell ref="B28:G28"/>
    <mergeCell ref="B31:G31"/>
  </mergeCells>
  <hyperlinks>
    <hyperlink ref="C9" r:id="rId1" xr:uid="{F8EA5305-23B1-4187-9AE6-4A3A68E2BB87}"/>
  </hyperlinks>
  <pageMargins left="0.7" right="0.7" top="0.75" bottom="0.75" header="0.3" footer="0.3"/>
  <pageSetup orientation="portrait"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9F220-479E-4732-A30D-FD534F8C88BF}">
  <dimension ref="B2:N33"/>
  <sheetViews>
    <sheetView showGridLines="0" topLeftCell="F8" workbookViewId="0">
      <selection activeCell="K14" sqref="K14"/>
    </sheetView>
  </sheetViews>
  <sheetFormatPr defaultRowHeight="15" x14ac:dyDescent="0.25"/>
  <cols>
    <col min="2" max="2" width="22.140625" customWidth="1"/>
    <col min="3" max="3" width="42.85546875" customWidth="1"/>
    <col min="4" max="10" width="19.140625" customWidth="1"/>
    <col min="11" max="14" width="18.5703125" customWidth="1"/>
  </cols>
  <sheetData>
    <row r="2" spans="2:14" x14ac:dyDescent="0.25">
      <c r="B2" s="3" t="s">
        <v>475</v>
      </c>
      <c r="C2" s="85">
        <f>'Consolidation Draft'!C16</f>
        <v>95982</v>
      </c>
    </row>
    <row r="3" spans="2:14" x14ac:dyDescent="0.25">
      <c r="B3" s="3" t="s">
        <v>477</v>
      </c>
      <c r="C3" s="85">
        <f>'Consolidation Draft'!D16</f>
        <v>100000</v>
      </c>
    </row>
    <row r="4" spans="2:14" x14ac:dyDescent="0.25">
      <c r="B4" s="3" t="s">
        <v>379</v>
      </c>
      <c r="C4" s="3" t="str">
        <f>'Consolidation Draft'!E16</f>
        <v>Biosphere Reserve in VN-PIMS 5659</v>
      </c>
    </row>
    <row r="5" spans="2:14" x14ac:dyDescent="0.25">
      <c r="B5" s="3" t="s">
        <v>479</v>
      </c>
      <c r="C5" s="3" t="str">
        <f>'Consolidation Draft'!G16</f>
        <v>Nguyen Thi Thu Huyen</v>
      </c>
    </row>
    <row r="6" spans="2:14" x14ac:dyDescent="0.25">
      <c r="B6" s="3" t="s">
        <v>480</v>
      </c>
      <c r="C6" s="3" t="s">
        <v>618</v>
      </c>
    </row>
    <row r="7" spans="2:14" x14ac:dyDescent="0.25">
      <c r="B7" s="3" t="s">
        <v>482</v>
      </c>
      <c r="C7" s="79">
        <f>'Consolidation Draft'!T16</f>
        <v>6660000</v>
      </c>
    </row>
    <row r="8" spans="2:14" x14ac:dyDescent="0.25">
      <c r="B8" s="3" t="s">
        <v>483</v>
      </c>
      <c r="C8" s="3" t="s">
        <v>619</v>
      </c>
    </row>
    <row r="9" spans="2:14" x14ac:dyDescent="0.25">
      <c r="B9" s="3" t="s">
        <v>390</v>
      </c>
      <c r="C9" s="72" t="s">
        <v>398</v>
      </c>
    </row>
    <row r="11" spans="2:14" x14ac:dyDescent="0.25">
      <c r="B11" s="2" t="s">
        <v>485</v>
      </c>
    </row>
    <row r="12" spans="2:14" ht="30" x14ac:dyDescent="0.25">
      <c r="B12" s="201" t="s">
        <v>486</v>
      </c>
      <c r="C12" s="5"/>
      <c r="I12" s="256" t="s">
        <v>487</v>
      </c>
      <c r="J12" s="256"/>
      <c r="K12" s="256"/>
      <c r="L12" s="256"/>
      <c r="M12" s="256"/>
      <c r="N12" s="256"/>
    </row>
    <row r="13" spans="2:14" ht="30" x14ac:dyDescent="0.25">
      <c r="B13" s="13"/>
      <c r="C13" s="14"/>
      <c r="D13" s="12" t="s">
        <v>2</v>
      </c>
      <c r="E13" s="12" t="s">
        <v>488</v>
      </c>
      <c r="F13" s="12" t="s">
        <v>6</v>
      </c>
      <c r="G13" s="16" t="s">
        <v>489</v>
      </c>
      <c r="H13" s="16" t="s">
        <v>490</v>
      </c>
      <c r="I13" s="10">
        <v>2022</v>
      </c>
      <c r="J13" s="10"/>
      <c r="K13" s="10"/>
      <c r="L13" s="10"/>
      <c r="M13" s="10"/>
      <c r="N13" s="10"/>
    </row>
    <row r="14" spans="2:14" ht="45" x14ac:dyDescent="0.25">
      <c r="B14" s="201" t="s">
        <v>491</v>
      </c>
      <c r="C14" s="5"/>
      <c r="D14" s="5"/>
      <c r="E14" s="5"/>
      <c r="F14" s="5"/>
      <c r="G14" s="3"/>
      <c r="H14" s="3"/>
      <c r="I14" s="15"/>
      <c r="J14" s="15"/>
      <c r="K14" s="15"/>
      <c r="L14" s="15"/>
      <c r="M14" s="15"/>
      <c r="N14" s="15"/>
    </row>
    <row r="15" spans="2:14" ht="45" x14ac:dyDescent="0.25">
      <c r="B15" s="201" t="s">
        <v>492</v>
      </c>
      <c r="C15" s="5"/>
      <c r="D15" s="5"/>
      <c r="E15" s="5"/>
      <c r="F15" s="5"/>
      <c r="G15" s="3"/>
      <c r="H15" s="3"/>
      <c r="I15" s="15"/>
      <c r="J15" s="15"/>
      <c r="K15" s="15"/>
      <c r="L15" s="15"/>
      <c r="M15" s="15"/>
      <c r="N15" s="15"/>
    </row>
    <row r="18" spans="2:14" x14ac:dyDescent="0.25">
      <c r="B18" s="2" t="s">
        <v>493</v>
      </c>
      <c r="I18" s="255" t="s">
        <v>487</v>
      </c>
      <c r="J18" s="255"/>
      <c r="K18" s="255"/>
      <c r="L18" s="255"/>
      <c r="M18" s="255"/>
      <c r="N18" s="255"/>
    </row>
    <row r="19" spans="2:14" ht="30" x14ac:dyDescent="0.25">
      <c r="B19" s="9"/>
      <c r="C19" s="10" t="s">
        <v>494</v>
      </c>
      <c r="D19" s="10" t="s">
        <v>495</v>
      </c>
      <c r="E19" s="10" t="s">
        <v>496</v>
      </c>
      <c r="F19" s="11" t="s">
        <v>497</v>
      </c>
      <c r="G19" s="10" t="s">
        <v>498</v>
      </c>
      <c r="H19" s="11" t="s">
        <v>499</v>
      </c>
      <c r="I19" s="10">
        <v>2022</v>
      </c>
      <c r="J19" s="10"/>
      <c r="K19" s="10"/>
      <c r="L19" s="10"/>
      <c r="M19" s="10"/>
      <c r="N19" s="10"/>
    </row>
    <row r="20" spans="2:14" ht="195" x14ac:dyDescent="0.25">
      <c r="B20" s="259" t="s">
        <v>620</v>
      </c>
      <c r="C20" s="81" t="s">
        <v>621</v>
      </c>
      <c r="D20" s="81" t="s">
        <v>622</v>
      </c>
      <c r="E20" s="81" t="s">
        <v>623</v>
      </c>
      <c r="F20" s="81" t="s">
        <v>624</v>
      </c>
      <c r="G20" s="81"/>
      <c r="H20" s="80"/>
      <c r="I20" s="15"/>
      <c r="J20" s="15"/>
      <c r="K20" s="15"/>
      <c r="L20" s="15"/>
      <c r="M20" s="15"/>
      <c r="N20" s="15"/>
    </row>
    <row r="21" spans="2:14" ht="210" x14ac:dyDescent="0.25">
      <c r="B21" s="260"/>
      <c r="C21" s="81" t="s">
        <v>625</v>
      </c>
      <c r="D21" s="81" t="s">
        <v>626</v>
      </c>
      <c r="E21" s="81" t="s">
        <v>627</v>
      </c>
      <c r="F21" s="81" t="s">
        <v>628</v>
      </c>
      <c r="G21" s="81"/>
      <c r="H21" s="80"/>
      <c r="I21" s="15"/>
      <c r="J21" s="15"/>
      <c r="K21" s="15"/>
      <c r="L21" s="15"/>
      <c r="M21" s="15"/>
      <c r="N21" s="15"/>
    </row>
    <row r="22" spans="2:14" s="83" customFormat="1" ht="210" x14ac:dyDescent="0.25">
      <c r="B22" s="261"/>
      <c r="C22" s="81" t="s">
        <v>629</v>
      </c>
      <c r="D22" s="81" t="s">
        <v>630</v>
      </c>
      <c r="E22" s="81" t="s">
        <v>631</v>
      </c>
      <c r="F22" s="81" t="s">
        <v>632</v>
      </c>
      <c r="G22" s="81"/>
      <c r="H22" s="80"/>
      <c r="I22" s="82"/>
      <c r="J22" s="82"/>
      <c r="K22" s="82"/>
      <c r="L22" s="82"/>
      <c r="M22" s="82"/>
      <c r="N22" s="82"/>
    </row>
    <row r="23" spans="2:14" s="83" customFormat="1" ht="180" x14ac:dyDescent="0.25">
      <c r="B23" s="259" t="s">
        <v>633</v>
      </c>
      <c r="C23" s="81" t="s">
        <v>634</v>
      </c>
      <c r="D23" s="73" t="s">
        <v>635</v>
      </c>
      <c r="E23" s="81" t="s">
        <v>636</v>
      </c>
      <c r="F23" s="81" t="s">
        <v>637</v>
      </c>
      <c r="G23" s="81"/>
      <c r="H23" s="80"/>
      <c r="I23" s="82"/>
      <c r="J23" s="82"/>
      <c r="K23" s="82"/>
      <c r="L23" s="82"/>
      <c r="M23" s="82"/>
      <c r="N23" s="82"/>
    </row>
    <row r="24" spans="2:14" s="83" customFormat="1" ht="360" customHeight="1" x14ac:dyDescent="0.25">
      <c r="B24" s="260"/>
      <c r="C24" s="81" t="s">
        <v>638</v>
      </c>
      <c r="D24" s="73" t="s">
        <v>639</v>
      </c>
      <c r="E24" s="81" t="s">
        <v>640</v>
      </c>
      <c r="F24" s="81" t="s">
        <v>641</v>
      </c>
      <c r="G24" s="81"/>
      <c r="H24" s="80"/>
      <c r="I24" s="82"/>
      <c r="J24" s="82"/>
      <c r="K24" s="82"/>
      <c r="L24" s="82"/>
      <c r="M24" s="82"/>
      <c r="N24" s="82"/>
    </row>
    <row r="25" spans="2:14" s="83" customFormat="1" ht="150" x14ac:dyDescent="0.25">
      <c r="B25" s="260"/>
      <c r="C25" s="81" t="s">
        <v>642</v>
      </c>
      <c r="D25" s="81" t="s">
        <v>643</v>
      </c>
      <c r="E25" s="81" t="s">
        <v>644</v>
      </c>
      <c r="F25" s="81" t="s">
        <v>645</v>
      </c>
      <c r="G25" s="81"/>
      <c r="H25" s="80"/>
      <c r="I25" s="82"/>
      <c r="J25" s="82"/>
      <c r="K25" s="82"/>
      <c r="L25" s="82"/>
      <c r="M25" s="82"/>
      <c r="N25" s="82"/>
    </row>
    <row r="26" spans="2:14" s="83" customFormat="1" ht="105" x14ac:dyDescent="0.25">
      <c r="B26" s="261"/>
      <c r="C26" s="81" t="s">
        <v>646</v>
      </c>
      <c r="D26" s="81" t="s">
        <v>647</v>
      </c>
      <c r="E26" s="81" t="s">
        <v>648</v>
      </c>
      <c r="F26" s="81" t="s">
        <v>649</v>
      </c>
      <c r="G26" s="81"/>
      <c r="H26" s="80"/>
      <c r="I26" s="82"/>
      <c r="J26" s="82"/>
      <c r="K26" s="82"/>
      <c r="L26" s="82"/>
      <c r="M26" s="82"/>
      <c r="N26" s="82"/>
    </row>
    <row r="27" spans="2:14" s="83" customFormat="1" ht="195" customHeight="1" x14ac:dyDescent="0.25">
      <c r="B27" s="259" t="s">
        <v>650</v>
      </c>
      <c r="C27" s="81" t="s">
        <v>651</v>
      </c>
      <c r="D27" s="73" t="s">
        <v>652</v>
      </c>
      <c r="E27" s="81" t="s">
        <v>653</v>
      </c>
      <c r="F27" s="81" t="s">
        <v>654</v>
      </c>
      <c r="G27" s="81"/>
      <c r="H27" s="80"/>
      <c r="I27" s="82"/>
      <c r="J27" s="82"/>
      <c r="K27" s="82"/>
      <c r="L27" s="82"/>
      <c r="M27" s="82"/>
      <c r="N27" s="82"/>
    </row>
    <row r="28" spans="2:14" s="83" customFormat="1" ht="195" x14ac:dyDescent="0.25">
      <c r="B28" s="260"/>
      <c r="C28" s="81" t="s">
        <v>655</v>
      </c>
      <c r="D28" s="73" t="s">
        <v>656</v>
      </c>
      <c r="E28" s="81" t="s">
        <v>657</v>
      </c>
      <c r="F28" s="81" t="s">
        <v>658</v>
      </c>
      <c r="G28" s="81"/>
      <c r="H28" s="80"/>
      <c r="I28" s="82"/>
      <c r="J28" s="82"/>
      <c r="K28" s="82"/>
      <c r="L28" s="82"/>
      <c r="M28" s="82"/>
      <c r="N28" s="82"/>
    </row>
    <row r="29" spans="2:14" s="83" customFormat="1" ht="210" x14ac:dyDescent="0.25">
      <c r="B29" s="260"/>
      <c r="C29" s="81" t="s">
        <v>659</v>
      </c>
      <c r="D29" s="73" t="s">
        <v>660</v>
      </c>
      <c r="E29" s="81" t="s">
        <v>661</v>
      </c>
      <c r="F29" s="81" t="s">
        <v>662</v>
      </c>
      <c r="G29" s="81"/>
      <c r="H29" s="80"/>
      <c r="I29" s="82"/>
      <c r="J29" s="82"/>
      <c r="K29" s="82"/>
      <c r="L29" s="82"/>
      <c r="M29" s="82"/>
      <c r="N29" s="82"/>
    </row>
    <row r="30" spans="2:14" s="83" customFormat="1" ht="375" x14ac:dyDescent="0.25">
      <c r="B30" s="260"/>
      <c r="C30" s="81" t="s">
        <v>663</v>
      </c>
      <c r="D30" s="73" t="s">
        <v>664</v>
      </c>
      <c r="E30" s="81" t="s">
        <v>665</v>
      </c>
      <c r="F30" s="81" t="s">
        <v>666</v>
      </c>
      <c r="G30" s="81"/>
      <c r="H30" s="80"/>
      <c r="I30" s="82"/>
      <c r="J30" s="82"/>
      <c r="K30" s="82"/>
      <c r="L30" s="82"/>
      <c r="M30" s="82"/>
      <c r="N30" s="82"/>
    </row>
    <row r="31" spans="2:14" s="83" customFormat="1" ht="165" x14ac:dyDescent="0.25">
      <c r="B31" s="261"/>
      <c r="C31" s="81" t="s">
        <v>667</v>
      </c>
      <c r="D31" s="73" t="s">
        <v>668</v>
      </c>
      <c r="E31" s="81" t="s">
        <v>669</v>
      </c>
      <c r="F31" s="81" t="s">
        <v>670</v>
      </c>
      <c r="G31" s="81"/>
      <c r="H31" s="80"/>
      <c r="I31" s="82"/>
      <c r="J31" s="82"/>
      <c r="K31" s="82"/>
      <c r="L31" s="82"/>
      <c r="M31" s="82"/>
      <c r="N31" s="82"/>
    </row>
    <row r="32" spans="2:14" s="83" customFormat="1" ht="225" x14ac:dyDescent="0.25">
      <c r="B32" s="259" t="s">
        <v>671</v>
      </c>
      <c r="C32" s="81" t="s">
        <v>672</v>
      </c>
      <c r="D32" s="73" t="s">
        <v>673</v>
      </c>
      <c r="E32" s="81" t="s">
        <v>674</v>
      </c>
      <c r="F32" s="81" t="s">
        <v>675</v>
      </c>
      <c r="G32" s="81"/>
      <c r="H32" s="80"/>
      <c r="I32" s="82"/>
      <c r="J32" s="82"/>
      <c r="K32" s="82"/>
      <c r="L32" s="82"/>
      <c r="M32" s="82"/>
      <c r="N32" s="82"/>
    </row>
    <row r="33" spans="2:14" s="83" customFormat="1" ht="150" x14ac:dyDescent="0.25">
      <c r="B33" s="261"/>
      <c r="C33" s="81" t="s">
        <v>676</v>
      </c>
      <c r="D33" s="73" t="s">
        <v>677</v>
      </c>
      <c r="E33" s="81" t="s">
        <v>678</v>
      </c>
      <c r="F33" s="81" t="s">
        <v>679</v>
      </c>
      <c r="G33" s="81"/>
      <c r="H33" s="80"/>
      <c r="I33" s="82"/>
      <c r="J33" s="82"/>
      <c r="K33" s="82"/>
      <c r="L33" s="82"/>
      <c r="M33" s="82"/>
      <c r="N33" s="82"/>
    </row>
  </sheetData>
  <mergeCells count="6">
    <mergeCell ref="B23:B26"/>
    <mergeCell ref="B27:B31"/>
    <mergeCell ref="B32:B33"/>
    <mergeCell ref="I12:N12"/>
    <mergeCell ref="I18:N18"/>
    <mergeCell ref="B20:B22"/>
  </mergeCells>
  <hyperlinks>
    <hyperlink ref="C9" r:id="rId1" xr:uid="{0DB213FF-4017-4787-8D96-86CB7713B294}"/>
  </hyperlinks>
  <pageMargins left="0.7" right="0.7" top="0.75" bottom="0.75" header="0.3" footer="0.3"/>
  <pageSetup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C00A9C3648B74CBECEC9B72FE9FF5D" ma:contentTypeVersion="16" ma:contentTypeDescription="Create a new document." ma:contentTypeScope="" ma:versionID="58f19f105722cabad6f475fdc4585686">
  <xsd:schema xmlns:xsd="http://www.w3.org/2001/XMLSchema" xmlns:xs="http://www.w3.org/2001/XMLSchema" xmlns:p="http://schemas.microsoft.com/office/2006/metadata/properties" xmlns:ns2="921ffc1d-3e9b-4d13-b1f3-92751b3f15c2" xmlns:ns3="4260786a-0055-4135-a24a-f3f525c9d997" targetNamespace="http://schemas.microsoft.com/office/2006/metadata/properties" ma:root="true" ma:fieldsID="01e1af5f46f84111e4e27d0b17c46590" ns2:_="" ns3:_="">
    <xsd:import namespace="921ffc1d-3e9b-4d13-b1f3-92751b3f15c2"/>
    <xsd:import namespace="4260786a-0055-4135-a24a-f3f525c9d9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ffc1d-3e9b-4d13-b1f3-92751b3f1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60786a-0055-4135-a24a-f3f525c9d99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b616f40-ae3f-4a10-a717-b872bf95d6ae}" ma:internalName="TaxCatchAll" ma:showField="CatchAllData" ma:web="4260786a-0055-4135-a24a-f3f525c9d9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21ffc1d-3e9b-4d13-b1f3-92751b3f15c2">
      <Terms xmlns="http://schemas.microsoft.com/office/infopath/2007/PartnerControls"/>
    </lcf76f155ced4ddcb4097134ff3c332f>
    <TaxCatchAll xmlns="4260786a-0055-4135-a24a-f3f525c9d997" xsi:nil="true"/>
  </documentManagement>
</p:properties>
</file>

<file path=customXml/itemProps1.xml><?xml version="1.0" encoding="utf-8"?>
<ds:datastoreItem xmlns:ds="http://schemas.openxmlformats.org/officeDocument/2006/customXml" ds:itemID="{995A2E08-B3C9-47D0-803D-944147BE3CE1}">
  <ds:schemaRefs>
    <ds:schemaRef ds:uri="http://schemas.microsoft.com/sharepoint/v3/contenttype/forms"/>
  </ds:schemaRefs>
</ds:datastoreItem>
</file>

<file path=customXml/itemProps2.xml><?xml version="1.0" encoding="utf-8"?>
<ds:datastoreItem xmlns:ds="http://schemas.openxmlformats.org/officeDocument/2006/customXml" ds:itemID="{5A396070-4B88-4C3D-83D0-9B540F24BDAF}"/>
</file>

<file path=customXml/itemProps3.xml><?xml version="1.0" encoding="utf-8"?>
<ds:datastoreItem xmlns:ds="http://schemas.openxmlformats.org/officeDocument/2006/customXml" ds:itemID="{36B76642-8E17-4A7D-8E10-3F9D528C8543}">
  <ds:schemaRefs>
    <ds:schemaRef ds:uri="http://schemas.microsoft.com/office/2006/documentManagement/types"/>
    <ds:schemaRef ds:uri="921ffc1d-3e9b-4d13-b1f3-92751b3f15c2"/>
    <ds:schemaRef ds:uri="http://purl.org/dc/terms/"/>
    <ds:schemaRef ds:uri="http://schemas.openxmlformats.org/package/2006/metadata/core-properties"/>
    <ds:schemaRef ds:uri="http://purl.org/dc/dcmitype/"/>
    <ds:schemaRef ds:uri="http://schemas.microsoft.com/office/infopath/2007/PartnerControls"/>
    <ds:schemaRef ds:uri="4260786a-0055-4135-a24a-f3f525c9d997"/>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CPD Output Indicators - 1721</vt:lpstr>
      <vt:lpstr>(1) CPD-SP Linking</vt:lpstr>
      <vt:lpstr>(2) CPD Output Indicators (CPD)</vt:lpstr>
      <vt:lpstr>(3) IRRF Indicators (SP)</vt:lpstr>
      <vt:lpstr>Consolidation - for M&amp;E</vt:lpstr>
      <vt:lpstr>Consolidation Draft</vt:lpstr>
      <vt:lpstr>98747 - GCF2</vt:lpstr>
      <vt:lpstr>88033 - GCF1</vt:lpstr>
      <vt:lpstr>95982 - Biosphere Reserve</vt:lpstr>
      <vt:lpstr>98749 - EU Deforestation</vt:lpstr>
      <vt:lpstr>136690 - DWP5C</vt:lpstr>
      <vt:lpstr>List of documents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Dung Le Ngoc</cp:lastModifiedBy>
  <cp:revision/>
  <dcterms:created xsi:type="dcterms:W3CDTF">2021-11-02T04:06:50Z</dcterms:created>
  <dcterms:modified xsi:type="dcterms:W3CDTF">2022-06-01T03:39:57Z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0x0101008DC00A9C3648B74CBECEC9B72FE9FF5D</vt:lpwstr>
  </property>
</Properties>
</file>